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0789\Desktop\"/>
    </mc:Choice>
  </mc:AlternateContent>
  <xr:revisionPtr revIDLastSave="0" documentId="13_ncr:1_{05181F1D-E141-4107-B3FC-7CE6A4AAB668}" xr6:coauthVersionLast="47" xr6:coauthVersionMax="47" xr10:uidLastSave="{00000000-0000-0000-0000-000000000000}"/>
  <bookViews>
    <workbookView xWindow="-120" yWindow="-120" windowWidth="29040" windowHeight="15720" xr2:uid="{00000000-000D-0000-FFFF-FFFF00000000}"/>
  </bookViews>
  <sheets>
    <sheet name="国民健康保険税試算シート" sheetId="11" r:id="rId1"/>
    <sheet name="計算用" sheetId="10" r:id="rId2"/>
    <sheet name="リスト" sheetId="12" state="hidden" r:id="rId3"/>
  </sheets>
  <definedNames>
    <definedName name="_xlnm.Print_Area" localSheetId="1">計算用!$A$1:$BN$33</definedName>
    <definedName name="_xlnm.Print_Area" localSheetId="0">国民健康保険税試算シート!$A$1:$H$25</definedName>
    <definedName name="リスト" comment="〇" localSheetId="1">計算用!$Q$5</definedName>
    <definedName name="リスト" comment="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7" i="10" l="1"/>
  <c r="D17" i="11"/>
  <c r="I1" i="10"/>
  <c r="H16" i="10"/>
  <c r="E12" i="10"/>
  <c r="H9" i="10"/>
  <c r="E15" i="10" l="1"/>
  <c r="E14" i="10"/>
  <c r="E13" i="10"/>
  <c r="E4" i="10"/>
  <c r="Q21" i="10" s="1"/>
  <c r="H8" i="10"/>
  <c r="Q8" i="10"/>
  <c r="Q7" i="10"/>
  <c r="Q6" i="10"/>
  <c r="Q5" i="10"/>
  <c r="AE5" i="10"/>
  <c r="V5" i="10" l="1"/>
  <c r="G45" i="10"/>
  <c r="U37" i="10"/>
  <c r="AZ41" i="10"/>
  <c r="AL12" i="10" l="1"/>
  <c r="AH5" i="10"/>
  <c r="BE24" i="10"/>
  <c r="BE23" i="10"/>
  <c r="BE22" i="10"/>
  <c r="AY24" i="10"/>
  <c r="AY23" i="10"/>
  <c r="AT27" i="10"/>
  <c r="BI31" i="10" s="1"/>
  <c r="AZ2" i="10"/>
  <c r="AE6" i="10"/>
  <c r="AE9" i="10" s="1"/>
  <c r="AE7" i="10"/>
  <c r="AE8" i="10"/>
  <c r="AH6" i="10"/>
  <c r="AH7" i="10"/>
  <c r="AH8" i="10"/>
  <c r="G12" i="11" l="1"/>
  <c r="X5" i="10" s="1"/>
  <c r="AK5" i="10" s="1"/>
  <c r="G13" i="11"/>
  <c r="G14" i="11"/>
  <c r="G15" i="11"/>
  <c r="E5" i="10"/>
  <c r="E6" i="10"/>
  <c r="X7" i="10" s="1"/>
  <c r="AK7" i="10" s="1"/>
  <c r="E7" i="10"/>
  <c r="X8" i="10" s="1"/>
  <c r="AK8" i="10" s="1"/>
  <c r="K28" i="10"/>
  <c r="B28" i="10" l="1"/>
  <c r="Q28" i="10" s="1"/>
  <c r="B27" i="10"/>
  <c r="X6" i="10"/>
  <c r="AK6" i="10" s="1"/>
  <c r="BB11" i="10"/>
  <c r="BF11" i="10" s="1"/>
  <c r="BF44" i="10"/>
  <c r="Q31" i="10" l="1"/>
  <c r="BB12" i="10"/>
  <c r="AP58" i="10" l="1"/>
  <c r="G58" i="10"/>
  <c r="AI56" i="10"/>
  <c r="U56" i="10"/>
  <c r="N56" i="10"/>
  <c r="AP54" i="10"/>
  <c r="G54" i="10"/>
  <c r="AI52" i="10"/>
  <c r="U52" i="10"/>
  <c r="N52" i="10"/>
  <c r="AP50" i="10"/>
  <c r="G50" i="10"/>
  <c r="AI48" i="10"/>
  <c r="U48" i="10"/>
  <c r="N48" i="10"/>
  <c r="AP46" i="10"/>
  <c r="G46" i="10"/>
  <c r="AI58" i="10"/>
  <c r="BF42" i="10"/>
  <c r="U40" i="10"/>
  <c r="V40" i="10" s="1"/>
  <c r="W40" i="10" s="1"/>
  <c r="X40" i="10" s="1"/>
  <c r="Y40" i="10" s="1"/>
  <c r="Z40" i="10" s="1"/>
  <c r="U39" i="10"/>
  <c r="V39" i="10" s="1"/>
  <c r="W39" i="10" s="1"/>
  <c r="X39" i="10" s="1"/>
  <c r="Y39" i="10" s="1"/>
  <c r="Z39" i="10" s="1"/>
  <c r="V37" i="10"/>
  <c r="W37" i="10" s="1"/>
  <c r="X37" i="10" s="1"/>
  <c r="Y37" i="10" s="1"/>
  <c r="Z37" i="10" s="1"/>
  <c r="AG28" i="10"/>
  <c r="X28" i="10"/>
  <c r="BC27" i="10"/>
  <c r="AG27" i="10"/>
  <c r="X27" i="10"/>
  <c r="K27" i="10"/>
  <c r="AM24" i="10"/>
  <c r="AI24" i="10"/>
  <c r="X24" i="10"/>
  <c r="Q24" i="10"/>
  <c r="M24" i="10"/>
  <c r="G24" i="10"/>
  <c r="B24" i="10"/>
  <c r="AI23" i="10"/>
  <c r="X23" i="10"/>
  <c r="M23" i="10"/>
  <c r="G23" i="10"/>
  <c r="B23" i="10"/>
  <c r="Q23" i="10" s="1"/>
  <c r="AI22" i="10"/>
  <c r="X22" i="10"/>
  <c r="M22" i="10"/>
  <c r="G22" i="10"/>
  <c r="B22" i="10"/>
  <c r="Q22" i="10" s="1"/>
  <c r="BE21" i="10"/>
  <c r="AI21" i="10"/>
  <c r="AC21" i="10"/>
  <c r="AC24" i="10" s="1"/>
  <c r="X21" i="10"/>
  <c r="M21" i="10"/>
  <c r="B21" i="10"/>
  <c r="AL13" i="10"/>
  <c r="AH9" i="10"/>
  <c r="X9" i="10"/>
  <c r="V8" i="10"/>
  <c r="V7" i="10"/>
  <c r="AK9" i="10"/>
  <c r="V6" i="10"/>
  <c r="Q9" i="10" l="1"/>
  <c r="C31" i="10"/>
  <c r="AM31" i="10"/>
  <c r="BF15" i="10"/>
  <c r="AB57" i="10"/>
  <c r="AI57" i="10"/>
  <c r="G55" i="10"/>
  <c r="AI53" i="10"/>
  <c r="G51" i="10"/>
  <c r="AI49" i="10"/>
  <c r="G47" i="10"/>
  <c r="AI45" i="10"/>
  <c r="AB45" i="10"/>
  <c r="Q27" i="10"/>
  <c r="AM28" i="10"/>
  <c r="AM27" i="10"/>
  <c r="AM21" i="10"/>
  <c r="D19" i="11"/>
  <c r="AP45" i="10"/>
  <c r="N47" i="10"/>
  <c r="AB48" i="10"/>
  <c r="AP49" i="10"/>
  <c r="N51" i="10"/>
  <c r="AB52" i="10"/>
  <c r="AP53" i="10"/>
  <c r="N55" i="10"/>
  <c r="AB56" i="10"/>
  <c r="AP57" i="10"/>
  <c r="BI27" i="10"/>
  <c r="U47" i="10"/>
  <c r="U51" i="10"/>
  <c r="U55" i="10"/>
  <c r="AY21" i="10"/>
  <c r="AC22" i="10"/>
  <c r="N46" i="10"/>
  <c r="AB47" i="10"/>
  <c r="AP48" i="10"/>
  <c r="N50" i="10"/>
  <c r="AB51" i="10"/>
  <c r="AP52" i="10"/>
  <c r="N54" i="10"/>
  <c r="AB55" i="10"/>
  <c r="AP56" i="10"/>
  <c r="N58" i="10"/>
  <c r="U46" i="10"/>
  <c r="AI47" i="10"/>
  <c r="G49" i="10"/>
  <c r="U50" i="10"/>
  <c r="AI51" i="10"/>
  <c r="G53" i="10"/>
  <c r="U54" i="10"/>
  <c r="AI55" i="10"/>
  <c r="G57" i="10"/>
  <c r="U58" i="10"/>
  <c r="BB13" i="10"/>
  <c r="N45" i="10"/>
  <c r="AB46" i="10"/>
  <c r="AP47" i="10"/>
  <c r="N49" i="10"/>
  <c r="AB50" i="10"/>
  <c r="AP51" i="10"/>
  <c r="N53" i="10"/>
  <c r="AB54" i="10"/>
  <c r="AP55" i="10"/>
  <c r="N57" i="10"/>
  <c r="AB58" i="10"/>
  <c r="U45" i="10"/>
  <c r="AI46" i="10"/>
  <c r="G48" i="10"/>
  <c r="U49" i="10"/>
  <c r="AI50" i="10"/>
  <c r="G52" i="10"/>
  <c r="U53" i="10"/>
  <c r="AI54" i="10"/>
  <c r="G56" i="10"/>
  <c r="U57" i="10"/>
  <c r="AC23" i="10"/>
  <c r="AM23" i="10" s="1"/>
  <c r="AB49" i="10"/>
  <c r="AB53" i="10"/>
  <c r="AQ12" i="10" l="1"/>
  <c r="BF12" i="10" s="1"/>
  <c r="AQ13" i="10"/>
  <c r="BF13" i="10" s="1"/>
  <c r="AY22" i="10"/>
  <c r="AM22" i="10"/>
  <c r="D20" i="11"/>
  <c r="AM15" i="10" l="1"/>
  <c r="BI29" i="10" l="1"/>
  <c r="E21" i="11" s="1"/>
  <c r="BI32" i="10"/>
  <c r="Q29" i="10"/>
  <c r="E19" i="11" s="1"/>
  <c r="AM32" i="10"/>
  <c r="F20" i="11" s="1"/>
  <c r="Q32" i="10"/>
  <c r="AM29" i="10"/>
  <c r="E20" i="11" s="1"/>
  <c r="F19" i="11" l="1"/>
  <c r="I33" i="10"/>
  <c r="Q33" i="10" s="1"/>
  <c r="G19" i="11" s="1"/>
  <c r="F21" i="11"/>
  <c r="AE33" i="10"/>
  <c r="AM33" i="10" s="1"/>
  <c r="G20" i="11" s="1"/>
  <c r="AT21" i="10"/>
  <c r="BI21" i="10" s="1"/>
  <c r="AT22" i="10" l="1"/>
  <c r="BI22" i="10" s="1"/>
  <c r="AT24" i="10"/>
  <c r="BI24" i="10" s="1"/>
  <c r="AT23" i="10"/>
  <c r="BI23" i="10" s="1"/>
  <c r="BA33" i="10" l="1"/>
  <c r="BI33" i="10" s="1"/>
  <c r="D21" i="11"/>
  <c r="AB13" i="10"/>
  <c r="AB14" i="10" s="1"/>
  <c r="Q13" i="10" l="1"/>
  <c r="Q14" i="10" s="1"/>
  <c r="G21" i="11"/>
  <c r="G22" i="11" s="1"/>
  <c r="G23" i="11" s="1"/>
</calcChain>
</file>

<file path=xl/sharedStrings.xml><?xml version="1.0" encoding="utf-8"?>
<sst xmlns="http://schemas.openxmlformats.org/spreadsheetml/2006/main" count="297" uniqueCount="122">
  <si>
    <t>医療分・支援分</t>
    <rPh sb="0" eb="2">
      <t>イリョウ</t>
    </rPh>
    <rPh sb="2" eb="3">
      <t>フン</t>
    </rPh>
    <rPh sb="4" eb="6">
      <t>シエン</t>
    </rPh>
    <rPh sb="6" eb="7">
      <t>フン</t>
    </rPh>
    <phoneticPr fontId="2"/>
  </si>
  <si>
    <t>円</t>
    <rPh sb="0" eb="1">
      <t>エン</t>
    </rPh>
    <phoneticPr fontId="2"/>
  </si>
  <si>
    <t>①所得割額</t>
    <rPh sb="1" eb="3">
      <t>ショトク</t>
    </rPh>
    <rPh sb="3" eb="4">
      <t>ワリ</t>
    </rPh>
    <rPh sb="4" eb="5">
      <t>ガク</t>
    </rPh>
    <phoneticPr fontId="2"/>
  </si>
  <si>
    <t>(所得金額）</t>
    <rPh sb="1" eb="3">
      <t>ショトク</t>
    </rPh>
    <rPh sb="3" eb="5">
      <t>キンガク</t>
    </rPh>
    <phoneticPr fontId="2"/>
  </si>
  <si>
    <t>（</t>
    <phoneticPr fontId="2"/>
  </si>
  <si>
    <t>‐</t>
    <phoneticPr fontId="2"/>
  </si>
  <si>
    <t>）×</t>
    <phoneticPr fontId="2"/>
  </si>
  <si>
    <t>(基礎控除）</t>
    <rPh sb="1" eb="3">
      <t>キソ</t>
    </rPh>
    <rPh sb="3" eb="5">
      <t>コウジョ</t>
    </rPh>
    <phoneticPr fontId="2"/>
  </si>
  <si>
    <t>（税率）</t>
    <rPh sb="1" eb="3">
      <t>ゼイリツ</t>
    </rPh>
    <phoneticPr fontId="2"/>
  </si>
  <si>
    <t>(人数）</t>
    <rPh sb="1" eb="3">
      <t>ニンズウ</t>
    </rPh>
    <phoneticPr fontId="2"/>
  </si>
  <si>
    <t>人×</t>
    <rPh sb="0" eb="1">
      <t>ニン</t>
    </rPh>
    <phoneticPr fontId="2"/>
  </si>
  <si>
    <t>円＝</t>
    <rPh sb="0" eb="1">
      <t>エン</t>
    </rPh>
    <phoneticPr fontId="2"/>
  </si>
  <si>
    <t>（1世帯あたり）</t>
    <rPh sb="2" eb="4">
      <t>セタイ</t>
    </rPh>
    <phoneticPr fontId="2"/>
  </si>
  <si>
    <t>％＝</t>
    <phoneticPr fontId="2"/>
  </si>
  <si>
    <t>【医療保険分】</t>
    <rPh sb="1" eb="3">
      <t>イリョウ</t>
    </rPh>
    <rPh sb="3" eb="5">
      <t>ホケン</t>
    </rPh>
    <rPh sb="5" eb="6">
      <t>フン</t>
    </rPh>
    <phoneticPr fontId="2"/>
  </si>
  <si>
    <t>【後期高齢支援金分】</t>
    <rPh sb="1" eb="3">
      <t>コウキ</t>
    </rPh>
    <rPh sb="3" eb="5">
      <t>コウレイ</t>
    </rPh>
    <rPh sb="5" eb="7">
      <t>シエン</t>
    </rPh>
    <rPh sb="7" eb="8">
      <t>キン</t>
    </rPh>
    <rPh sb="8" eb="9">
      <t>フン</t>
    </rPh>
    <phoneticPr fontId="2"/>
  </si>
  <si>
    <t>【(介護保険分】</t>
    <rPh sb="2" eb="4">
      <t>カイゴ</t>
    </rPh>
    <rPh sb="4" eb="6">
      <t>ホケン</t>
    </rPh>
    <rPh sb="6" eb="7">
      <t>フン</t>
    </rPh>
    <phoneticPr fontId="2"/>
  </si>
  <si>
    <t>①所得割</t>
    <rPh sb="1" eb="3">
      <t>ショトク</t>
    </rPh>
    <rPh sb="3" eb="4">
      <t>ワリ</t>
    </rPh>
    <phoneticPr fontId="2"/>
  </si>
  <si>
    <t>医療分</t>
    <rPh sb="0" eb="2">
      <t>イリョウ</t>
    </rPh>
    <rPh sb="2" eb="3">
      <t>フン</t>
    </rPh>
    <phoneticPr fontId="2"/>
  </si>
  <si>
    <t>％</t>
    <phoneticPr fontId="2"/>
  </si>
  <si>
    <t>限度額</t>
    <rPh sb="0" eb="2">
      <t>ゲンド</t>
    </rPh>
    <rPh sb="2" eb="3">
      <t>ガク</t>
    </rPh>
    <phoneticPr fontId="2"/>
  </si>
  <si>
    <t>支援金分</t>
    <rPh sb="0" eb="2">
      <t>シエン</t>
    </rPh>
    <rPh sb="2" eb="3">
      <t>キン</t>
    </rPh>
    <rPh sb="3" eb="4">
      <t>フン</t>
    </rPh>
    <phoneticPr fontId="2"/>
  </si>
  <si>
    <t>介護分</t>
    <rPh sb="0" eb="2">
      <t>カイゴ</t>
    </rPh>
    <rPh sb="2" eb="3">
      <t>フン</t>
    </rPh>
    <phoneticPr fontId="2"/>
  </si>
  <si>
    <t>人</t>
    <rPh sb="0" eb="1">
      <t>ニン</t>
    </rPh>
    <phoneticPr fontId="2"/>
  </si>
  <si>
    <t>税率・金額</t>
    <rPh sb="0" eb="2">
      <t>ゼイリツ</t>
    </rPh>
    <rPh sb="3" eb="5">
      <t>キンガク</t>
    </rPh>
    <phoneticPr fontId="2"/>
  </si>
  <si>
    <t>（１人あたり）</t>
    <rPh sb="2" eb="3">
      <t>ニン</t>
    </rPh>
    <phoneticPr fontId="2"/>
  </si>
  <si>
    <t>改め</t>
    <rPh sb="0" eb="1">
      <t>アラタ</t>
    </rPh>
    <phoneticPr fontId="2"/>
  </si>
  <si>
    <t>月額平均</t>
    <rPh sb="0" eb="1">
      <t>ツキ</t>
    </rPh>
    <rPh sb="1" eb="2">
      <t>ガク</t>
    </rPh>
    <rPh sb="2" eb="4">
      <t>ヘイキン</t>
    </rPh>
    <phoneticPr fontId="2"/>
  </si>
  <si>
    <t>国民健康保険税</t>
    <rPh sb="0" eb="2">
      <t>コクミン</t>
    </rPh>
    <rPh sb="2" eb="4">
      <t>ケンコウ</t>
    </rPh>
    <rPh sb="4" eb="6">
      <t>ホケン</t>
    </rPh>
    <rPh sb="6" eb="7">
      <t>ゼイ</t>
    </rPh>
    <phoneticPr fontId="2"/>
  </si>
  <si>
    <t>軽減金額</t>
    <rPh sb="0" eb="2">
      <t>ケイゲン</t>
    </rPh>
    <rPh sb="2" eb="4">
      <t>キンガク</t>
    </rPh>
    <phoneticPr fontId="2"/>
  </si>
  <si>
    <t>②均等割額</t>
    <rPh sb="1" eb="3">
      <t>キントウ</t>
    </rPh>
    <rPh sb="3" eb="4">
      <t>ワ</t>
    </rPh>
    <rPh sb="4" eb="5">
      <t>ガク</t>
    </rPh>
    <phoneticPr fontId="2"/>
  </si>
  <si>
    <t>③平等割額</t>
    <rPh sb="1" eb="3">
      <t>ビョウドウ</t>
    </rPh>
    <rPh sb="3" eb="4">
      <t>ワ</t>
    </rPh>
    <rPh sb="4" eb="5">
      <t>ガク</t>
    </rPh>
    <phoneticPr fontId="2"/>
  </si>
  <si>
    <t>②均等割</t>
    <rPh sb="1" eb="3">
      <t>キントウ</t>
    </rPh>
    <rPh sb="3" eb="4">
      <t>ワ</t>
    </rPh>
    <phoneticPr fontId="2"/>
  </si>
  <si>
    <t>③平等割</t>
    <rPh sb="1" eb="3">
      <t>ビョウドウ</t>
    </rPh>
    <rPh sb="3" eb="4">
      <t>ワ</t>
    </rPh>
    <phoneticPr fontId="2"/>
  </si>
  <si>
    <t>医療分　合計</t>
    <rPh sb="0" eb="2">
      <t>イリョウ</t>
    </rPh>
    <rPh sb="2" eb="3">
      <t>フン</t>
    </rPh>
    <rPh sb="4" eb="6">
      <t>ゴウケイ</t>
    </rPh>
    <phoneticPr fontId="2"/>
  </si>
  <si>
    <t>支援金分　合計</t>
    <rPh sb="0" eb="2">
      <t>シエン</t>
    </rPh>
    <rPh sb="2" eb="3">
      <t>キン</t>
    </rPh>
    <rPh sb="3" eb="4">
      <t>フン</t>
    </rPh>
    <rPh sb="5" eb="7">
      <t>ゴウケイ</t>
    </rPh>
    <phoneticPr fontId="2"/>
  </si>
  <si>
    <t>介護分　合計</t>
    <rPh sb="0" eb="2">
      <t>カイゴ</t>
    </rPh>
    <rPh sb="2" eb="3">
      <t>フン</t>
    </rPh>
    <rPh sb="4" eb="6">
      <t>ゴウケイ</t>
    </rPh>
    <phoneticPr fontId="2"/>
  </si>
  <si>
    <t>軽減判定所得</t>
    <rPh sb="0" eb="2">
      <t>ケイゲン</t>
    </rPh>
    <rPh sb="2" eb="4">
      <t>ハンテイ</t>
    </rPh>
    <rPh sb="4" eb="6">
      <t>ショトク</t>
    </rPh>
    <phoneticPr fontId="2"/>
  </si>
  <si>
    <t>（概算金額）</t>
    <rPh sb="1" eb="3">
      <t>ガイサン</t>
    </rPh>
    <rPh sb="3" eb="5">
      <t>キンガク</t>
    </rPh>
    <phoneticPr fontId="2"/>
  </si>
  <si>
    <t>介護保険分（40～64歳）</t>
    <rPh sb="0" eb="2">
      <t>カイゴ</t>
    </rPh>
    <rPh sb="2" eb="4">
      <t>ホケン</t>
    </rPh>
    <rPh sb="4" eb="5">
      <t>フン</t>
    </rPh>
    <rPh sb="11" eb="12">
      <t>サイ</t>
    </rPh>
    <phoneticPr fontId="2"/>
  </si>
  <si>
    <t>給与所得</t>
    <rPh sb="0" eb="2">
      <t>キュウヨ</t>
    </rPh>
    <rPh sb="2" eb="4">
      <t>ショトク</t>
    </rPh>
    <phoneticPr fontId="2"/>
  </si>
  <si>
    <t>年金所得</t>
    <rPh sb="0" eb="2">
      <t>ネンキン</t>
    </rPh>
    <rPh sb="2" eb="4">
      <t>ショトク</t>
    </rPh>
    <phoneticPr fontId="2"/>
  </si>
  <si>
    <t>65歳未満年金収入</t>
    <rPh sb="2" eb="3">
      <t>サイ</t>
    </rPh>
    <rPh sb="3" eb="5">
      <t>ミマン</t>
    </rPh>
    <rPh sb="5" eb="7">
      <t>ネンキン</t>
    </rPh>
    <rPh sb="7" eb="9">
      <t>シュウニュウ</t>
    </rPh>
    <phoneticPr fontId="2"/>
  </si>
  <si>
    <t>65歳以上年金収入</t>
    <rPh sb="2" eb="3">
      <t>サイ</t>
    </rPh>
    <rPh sb="3" eb="5">
      <t>イジョウ</t>
    </rPh>
    <rPh sb="5" eb="7">
      <t>ネンキン</t>
    </rPh>
    <rPh sb="7" eb="9">
      <t>シュウニュウ</t>
    </rPh>
    <phoneticPr fontId="2"/>
  </si>
  <si>
    <t>公的年金等に係る雑所得以外の所得に係る合計所得が1,000万円以下</t>
    <rPh sb="0" eb="2">
      <t>コウテキ</t>
    </rPh>
    <rPh sb="2" eb="4">
      <t>ネンキン</t>
    </rPh>
    <rPh sb="4" eb="5">
      <t>ナド</t>
    </rPh>
    <rPh sb="6" eb="7">
      <t>カカ</t>
    </rPh>
    <rPh sb="8" eb="9">
      <t>ザツ</t>
    </rPh>
    <rPh sb="9" eb="11">
      <t>ショトク</t>
    </rPh>
    <rPh sb="11" eb="13">
      <t>イガイ</t>
    </rPh>
    <rPh sb="14" eb="16">
      <t>ショトク</t>
    </rPh>
    <rPh sb="17" eb="18">
      <t>カカ</t>
    </rPh>
    <rPh sb="19" eb="21">
      <t>ゴウケイ</t>
    </rPh>
    <rPh sb="21" eb="23">
      <t>ショトク</t>
    </rPh>
    <rPh sb="29" eb="31">
      <t>マンエン</t>
    </rPh>
    <rPh sb="31" eb="33">
      <t>イカ</t>
    </rPh>
    <phoneticPr fontId="2"/>
  </si>
  <si>
    <t>年金・給与所得換算表</t>
    <rPh sb="0" eb="2">
      <t>ネンキン</t>
    </rPh>
    <rPh sb="3" eb="5">
      <t>キュウヨ</t>
    </rPh>
    <rPh sb="5" eb="7">
      <t>ショトク</t>
    </rPh>
    <rPh sb="7" eb="9">
      <t>カンサン</t>
    </rPh>
    <rPh sb="9" eb="10">
      <t>ヒョウ</t>
    </rPh>
    <phoneticPr fontId="2"/>
  </si>
  <si>
    <t>給与収入</t>
    <rPh sb="0" eb="2">
      <t>キュウヨ</t>
    </rPh>
    <rPh sb="2" eb="4">
      <t>シュウニュウ</t>
    </rPh>
    <phoneticPr fontId="2"/>
  </si>
  <si>
    <t>合計</t>
    <rPh sb="0" eb="2">
      <t>ゴウケイ</t>
    </rPh>
    <phoneticPr fontId="2"/>
  </si>
  <si>
    <t>Ａ</t>
    <phoneticPr fontId="2"/>
  </si>
  <si>
    <t>Ｂ</t>
    <phoneticPr fontId="2"/>
  </si>
  <si>
    <t>Ｃ</t>
    <phoneticPr fontId="2"/>
  </si>
  <si>
    <t>Ｄ</t>
    <phoneticPr fontId="2"/>
  </si>
  <si>
    <t>円以下</t>
    <rPh sb="0" eb="1">
      <t>エン</t>
    </rPh>
    <rPh sb="1" eb="3">
      <t>イカ</t>
    </rPh>
    <phoneticPr fontId="2"/>
  </si>
  <si>
    <t>判定</t>
    <rPh sb="0" eb="2">
      <t>ハンテイ</t>
    </rPh>
    <phoneticPr fontId="2"/>
  </si>
  <si>
    <t>割軽減</t>
    <rPh sb="0" eb="1">
      <t>ワリ</t>
    </rPh>
    <rPh sb="1" eb="3">
      <t>ケイゲン</t>
    </rPh>
    <phoneticPr fontId="2"/>
  </si>
  <si>
    <t>世帯主</t>
    <rPh sb="0" eb="2">
      <t>セタイ</t>
    </rPh>
    <rPh sb="2" eb="3">
      <t>ヌシ</t>
    </rPh>
    <phoneticPr fontId="2"/>
  </si>
  <si>
    <t>世帯員</t>
    <rPh sb="0" eb="3">
      <t>セタイイン</t>
    </rPh>
    <phoneticPr fontId="2"/>
  </si>
  <si>
    <t>特同</t>
    <rPh sb="0" eb="1">
      <t>トク</t>
    </rPh>
    <rPh sb="1" eb="2">
      <t>ドウ</t>
    </rPh>
    <phoneticPr fontId="2"/>
  </si>
  <si>
    <t>加入者数（ギ主含まない、特同含む。）</t>
    <rPh sb="0" eb="3">
      <t>カニュウシャ</t>
    </rPh>
    <rPh sb="3" eb="4">
      <t>スウ</t>
    </rPh>
    <rPh sb="6" eb="7">
      <t>ヌシ</t>
    </rPh>
    <rPh sb="7" eb="8">
      <t>フク</t>
    </rPh>
    <rPh sb="12" eb="13">
      <t>トク</t>
    </rPh>
    <rPh sb="13" eb="14">
      <t>ドウ</t>
    </rPh>
    <rPh sb="14" eb="15">
      <t>フク</t>
    </rPh>
    <phoneticPr fontId="2"/>
  </si>
  <si>
    <t>給与・年金の人の数（ギ主含む、特同含む）</t>
    <rPh sb="0" eb="2">
      <t>キュウヨ</t>
    </rPh>
    <rPh sb="3" eb="5">
      <t>ネンキン</t>
    </rPh>
    <rPh sb="6" eb="7">
      <t>ニン</t>
    </rPh>
    <rPh sb="8" eb="9">
      <t>カズ</t>
    </rPh>
    <rPh sb="11" eb="12">
      <t>ヌシ</t>
    </rPh>
    <rPh sb="12" eb="13">
      <t>フク</t>
    </rPh>
    <rPh sb="15" eb="16">
      <t>トク</t>
    </rPh>
    <rPh sb="16" eb="17">
      <t>ドウ</t>
    </rPh>
    <rPh sb="17" eb="18">
      <t>フク</t>
    </rPh>
    <phoneticPr fontId="2"/>
  </si>
  <si>
    <t>2割軽減</t>
    <rPh sb="1" eb="2">
      <t>ワリ</t>
    </rPh>
    <rPh sb="2" eb="4">
      <t>ケイゲン</t>
    </rPh>
    <phoneticPr fontId="2"/>
  </si>
  <si>
    <t>5割軽減</t>
    <rPh sb="1" eb="2">
      <t>ワリ</t>
    </rPh>
    <rPh sb="2" eb="4">
      <t>ケイゲン</t>
    </rPh>
    <phoneticPr fontId="2"/>
  </si>
  <si>
    <t>ギ主×</t>
    <rPh sb="1" eb="2">
      <t>ヌシ</t>
    </rPh>
    <phoneticPr fontId="2"/>
  </si>
  <si>
    <t>2割</t>
    <rPh sb="1" eb="2">
      <t>ワリ</t>
    </rPh>
    <phoneticPr fontId="2"/>
  </si>
  <si>
    <t>5割</t>
    <rPh sb="1" eb="2">
      <t>ワリ</t>
    </rPh>
    <phoneticPr fontId="2"/>
  </si>
  <si>
    <t>世帯の状況：選択</t>
    <rPh sb="0" eb="2">
      <t>セタイ</t>
    </rPh>
    <rPh sb="3" eb="5">
      <t>ジョウキョウ</t>
    </rPh>
    <rPh sb="6" eb="8">
      <t>センタク</t>
    </rPh>
    <phoneticPr fontId="2"/>
  </si>
  <si>
    <t>所得金額</t>
    <rPh sb="0" eb="2">
      <t>ショトク</t>
    </rPh>
    <rPh sb="2" eb="4">
      <t>キンガク</t>
    </rPh>
    <phoneticPr fontId="2"/>
  </si>
  <si>
    <t>軽減判定所得</t>
    <phoneticPr fontId="2"/>
  </si>
  <si>
    <t>≪軽減判定用所得≫</t>
    <rPh sb="1" eb="3">
      <t>ケイゲン</t>
    </rPh>
    <rPh sb="3" eb="6">
      <t>ハンテイヨウ</t>
    </rPh>
    <rPh sb="6" eb="8">
      <t>ショトク</t>
    </rPh>
    <phoneticPr fontId="2"/>
  </si>
  <si>
    <t>7割</t>
    <rPh sb="1" eb="2">
      <t>ワリ</t>
    </rPh>
    <phoneticPr fontId="2"/>
  </si>
  <si>
    <t>万円×</t>
    <rPh sb="1" eb="2">
      <t>エン</t>
    </rPh>
    <phoneticPr fontId="2"/>
  </si>
  <si>
    <t>人+43万円+（10万円×(</t>
    <rPh sb="0" eb="1">
      <t>ニン</t>
    </rPh>
    <rPh sb="4" eb="6">
      <t>マンエン</t>
    </rPh>
    <rPh sb="10" eb="12">
      <t>マンエン</t>
    </rPh>
    <phoneticPr fontId="2"/>
  </si>
  <si>
    <t>〇</t>
    <phoneticPr fontId="2"/>
  </si>
  <si>
    <t>軽減判定金額</t>
    <rPh sb="0" eb="2">
      <t>ケイゲン</t>
    </rPh>
    <rPh sb="2" eb="4">
      <t>ハンテイ</t>
    </rPh>
    <rPh sb="4" eb="6">
      <t>キンガク</t>
    </rPh>
    <phoneticPr fontId="2"/>
  </si>
  <si>
    <t>給与・
年金〇
選択</t>
    <rPh sb="0" eb="2">
      <t>キュウヨ</t>
    </rPh>
    <rPh sb="4" eb="6">
      <t>ネンキン</t>
    </rPh>
    <rPh sb="8" eb="10">
      <t>センタク</t>
    </rPh>
    <phoneticPr fontId="2"/>
  </si>
  <si>
    <t>年金65歳
以上〇
選択</t>
    <rPh sb="0" eb="2">
      <t>ネンキン</t>
    </rPh>
    <rPh sb="4" eb="5">
      <t>サイ</t>
    </rPh>
    <rPh sb="6" eb="8">
      <t>イジョウ</t>
    </rPh>
    <rPh sb="10" eb="12">
      <t>センタク</t>
    </rPh>
    <phoneticPr fontId="2"/>
  </si>
  <si>
    <t>年税額</t>
    <rPh sb="0" eb="3">
      <t>ネンゼイガク</t>
    </rPh>
    <phoneticPr fontId="2"/>
  </si>
  <si>
    <t>〔軽減判定前金額〕</t>
    <rPh sb="1" eb="3">
      <t>ケイゲン</t>
    </rPh>
    <rPh sb="3" eb="5">
      <t>ハンテイ</t>
    </rPh>
    <rPh sb="5" eb="6">
      <t>マエ</t>
    </rPh>
    <rPh sb="6" eb="8">
      <t>キンガク</t>
    </rPh>
    <phoneticPr fontId="2"/>
  </si>
  <si>
    <t>⇕</t>
    <phoneticPr fontId="2"/>
  </si>
  <si>
    <t>≪保険税賦課用所得≫</t>
    <rPh sb="1" eb="3">
      <t>ホケン</t>
    </rPh>
    <rPh sb="3" eb="4">
      <t>ゼイ</t>
    </rPh>
    <rPh sb="4" eb="6">
      <t>フカ</t>
    </rPh>
    <rPh sb="6" eb="7">
      <t>ヨウ</t>
    </rPh>
    <rPh sb="7" eb="9">
      <t>ショトク</t>
    </rPh>
    <phoneticPr fontId="2"/>
  </si>
  <si>
    <t>加入者人数</t>
    <rPh sb="0" eb="2">
      <t>カニュウ</t>
    </rPh>
    <rPh sb="2" eb="3">
      <t>シャ</t>
    </rPh>
    <rPh sb="3" eb="5">
      <t>ニンズウ</t>
    </rPh>
    <phoneticPr fontId="2"/>
  </si>
  <si>
    <t>D</t>
    <phoneticPr fontId="2"/>
  </si>
  <si>
    <t>”-1))=</t>
    <phoneticPr fontId="2"/>
  </si>
  <si>
    <t>内、未就学児数</t>
    <rPh sb="0" eb="1">
      <t>ウチ</t>
    </rPh>
    <rPh sb="2" eb="5">
      <t>ミシュウガク</t>
    </rPh>
    <rPh sb="6" eb="7">
      <t>スウ</t>
    </rPh>
    <phoneticPr fontId="2"/>
  </si>
  <si>
    <t>43万円+（10万円×(</t>
    <rPh sb="2" eb="4">
      <t>マンエン</t>
    </rPh>
    <rPh sb="8" eb="10">
      <t>マンエン</t>
    </rPh>
    <phoneticPr fontId="2"/>
  </si>
  <si>
    <t>加入者情報</t>
    <rPh sb="0" eb="3">
      <t>カニュウシャ</t>
    </rPh>
    <rPh sb="3" eb="5">
      <t>ジョウホウ</t>
    </rPh>
    <phoneticPr fontId="2"/>
  </si>
  <si>
    <t>世帯主</t>
    <rPh sb="0" eb="3">
      <t>セタイヌシ</t>
    </rPh>
    <phoneticPr fontId="2"/>
  </si>
  <si>
    <t>年齢</t>
    <rPh sb="0" eb="2">
      <t>ネンレイ</t>
    </rPh>
    <phoneticPr fontId="2"/>
  </si>
  <si>
    <t>医療分</t>
    <rPh sb="0" eb="2">
      <t>イリョウ</t>
    </rPh>
    <rPh sb="2" eb="3">
      <t>ブン</t>
    </rPh>
    <phoneticPr fontId="2"/>
  </si>
  <si>
    <t>支援金分</t>
    <rPh sb="0" eb="2">
      <t>シエン</t>
    </rPh>
    <rPh sb="2" eb="3">
      <t>キン</t>
    </rPh>
    <rPh sb="3" eb="4">
      <t>ブン</t>
    </rPh>
    <phoneticPr fontId="2"/>
  </si>
  <si>
    <t>介護分</t>
    <rPh sb="0" eb="2">
      <t>カイゴ</t>
    </rPh>
    <rPh sb="2" eb="3">
      <t>ブン</t>
    </rPh>
    <phoneticPr fontId="2"/>
  </si>
  <si>
    <t>所得割</t>
    <rPh sb="0" eb="2">
      <t>ショトク</t>
    </rPh>
    <rPh sb="2" eb="3">
      <t>ワリ</t>
    </rPh>
    <phoneticPr fontId="2"/>
  </si>
  <si>
    <t>均等割</t>
    <rPh sb="0" eb="3">
      <t>キントウワ</t>
    </rPh>
    <phoneticPr fontId="2"/>
  </si>
  <si>
    <t>平等割</t>
    <rPh sb="0" eb="2">
      <t>ビョウドウ</t>
    </rPh>
    <rPh sb="2" eb="3">
      <t>ワリ</t>
    </rPh>
    <phoneticPr fontId="2"/>
  </si>
  <si>
    <t>年齢区分</t>
    <rPh sb="0" eb="2">
      <t>ネンレイ</t>
    </rPh>
    <rPh sb="2" eb="4">
      <t>クブン</t>
    </rPh>
    <phoneticPr fontId="2"/>
  </si>
  <si>
    <t>0～6歳</t>
    <rPh sb="3" eb="4">
      <t>サイ</t>
    </rPh>
    <phoneticPr fontId="2"/>
  </si>
  <si>
    <t>7～39歳</t>
    <rPh sb="4" eb="5">
      <t>サイ</t>
    </rPh>
    <phoneticPr fontId="2"/>
  </si>
  <si>
    <t>40～64歳</t>
    <rPh sb="5" eb="6">
      <t>サイ</t>
    </rPh>
    <phoneticPr fontId="2"/>
  </si>
  <si>
    <t>計（端数処理後）</t>
    <rPh sb="0" eb="1">
      <t>ケイ</t>
    </rPh>
    <rPh sb="2" eb="4">
      <t>ハスウ</t>
    </rPh>
    <rPh sb="4" eb="6">
      <t>ショリ</t>
    </rPh>
    <rPh sb="6" eb="7">
      <t>ゴ</t>
    </rPh>
    <phoneticPr fontId="2"/>
  </si>
  <si>
    <t>75歳以上</t>
    <rPh sb="2" eb="3">
      <t>サイ</t>
    </rPh>
    <rPh sb="3" eb="5">
      <t>イジョウ</t>
    </rPh>
    <phoneticPr fontId="2"/>
  </si>
  <si>
    <t>65～74歳</t>
    <rPh sb="5" eb="6">
      <t>サイ</t>
    </rPh>
    <phoneticPr fontId="2"/>
  </si>
  <si>
    <t>国保へ
の加入</t>
    <rPh sb="0" eb="2">
      <t>コクホ</t>
    </rPh>
    <rPh sb="5" eb="7">
      <t>カニュウ</t>
    </rPh>
    <phoneticPr fontId="2"/>
  </si>
  <si>
    <t>給与
所得金額</t>
    <rPh sb="0" eb="2">
      <t>キュウヨ</t>
    </rPh>
    <rPh sb="3" eb="5">
      <t>ショトク</t>
    </rPh>
    <rPh sb="5" eb="7">
      <t>キンガク</t>
    </rPh>
    <phoneticPr fontId="2"/>
  </si>
  <si>
    <t>年金
所得金額</t>
    <rPh sb="0" eb="2">
      <t>ネンキン</t>
    </rPh>
    <rPh sb="3" eb="5">
      <t>ショトク</t>
    </rPh>
    <rPh sb="5" eb="7">
      <t>キンガク</t>
    </rPh>
    <phoneticPr fontId="2"/>
  </si>
  <si>
    <t>その他
所得金額</t>
    <rPh sb="2" eb="3">
      <t>タ</t>
    </rPh>
    <rPh sb="4" eb="6">
      <t>ショトク</t>
    </rPh>
    <rPh sb="6" eb="8">
      <t>キンガク</t>
    </rPh>
    <phoneticPr fontId="2"/>
  </si>
  <si>
    <t>合計所得金額</t>
    <rPh sb="0" eb="2">
      <t>ゴウケイ</t>
    </rPh>
    <rPh sb="2" eb="4">
      <t>ショトク</t>
    </rPh>
    <rPh sb="4" eb="6">
      <t>キンガク</t>
    </rPh>
    <phoneticPr fontId="2"/>
  </si>
  <si>
    <t>国民健康保険税　試算シート</t>
    <phoneticPr fontId="2"/>
  </si>
  <si>
    <t>年税額</t>
    <rPh sb="0" eb="3">
      <t>ネンゼイガクガク</t>
    </rPh>
    <phoneticPr fontId="2"/>
  </si>
  <si>
    <t>月額平均</t>
    <rPh sb="0" eb="2">
      <t>ゲツガク</t>
    </rPh>
    <rPh sb="2" eb="4">
      <t>ヘイキン</t>
    </rPh>
    <phoneticPr fontId="2"/>
  </si>
  <si>
    <t>税率等</t>
  </si>
  <si>
    <t>※年税額を未到来の納期で分割いたしますので、各月に収めていただく税額と月額平均は異なります。</t>
    <rPh sb="1" eb="4">
      <t>ネンゼイガク</t>
    </rPh>
    <rPh sb="5" eb="8">
      <t>ミトウライ</t>
    </rPh>
    <rPh sb="9" eb="11">
      <t>ノウキ</t>
    </rPh>
    <rPh sb="12" eb="14">
      <t>ブンカツ</t>
    </rPh>
    <rPh sb="22" eb="23">
      <t>カク</t>
    </rPh>
    <rPh sb="23" eb="24">
      <t>ツキ</t>
    </rPh>
    <rPh sb="25" eb="26">
      <t>オサ</t>
    </rPh>
    <rPh sb="32" eb="34">
      <t>ゼイガク</t>
    </rPh>
    <rPh sb="35" eb="37">
      <t>ゲツガク</t>
    </rPh>
    <rPh sb="37" eb="39">
      <t>ヘイキン</t>
    </rPh>
    <rPh sb="40" eb="41">
      <t>コト</t>
    </rPh>
    <phoneticPr fontId="2"/>
  </si>
  <si>
    <t>東郷町国民健康保険税　試算シート</t>
    <rPh sb="0" eb="3">
      <t>トウゴウチョウ</t>
    </rPh>
    <phoneticPr fontId="2"/>
  </si>
  <si>
    <t>東郷町国民健康保険税試算結果</t>
    <rPh sb="0" eb="3">
      <t>トウゴウチョウ</t>
    </rPh>
    <phoneticPr fontId="2"/>
  </si>
  <si>
    <t>・世帯４名までの国民健康保険税の試算ができます。</t>
    <rPh sb="1" eb="3">
      <t>セタイ</t>
    </rPh>
    <rPh sb="4" eb="5">
      <t>メイ</t>
    </rPh>
    <rPh sb="8" eb="10">
      <t>コクミン</t>
    </rPh>
    <rPh sb="10" eb="12">
      <t>ケンコウ</t>
    </rPh>
    <rPh sb="12" eb="14">
      <t>ホケン</t>
    </rPh>
    <rPh sb="14" eb="15">
      <t>ゼイ</t>
    </rPh>
    <rPh sb="16" eb="18">
      <t>シサン</t>
    </rPh>
    <phoneticPr fontId="2"/>
  </si>
  <si>
    <t>・あくまで試算ですので、実際の課税額と異なる場合があります。</t>
    <rPh sb="5" eb="7">
      <t>シサン</t>
    </rPh>
    <rPh sb="12" eb="14">
      <t>ジッサイ</t>
    </rPh>
    <rPh sb="15" eb="17">
      <t>カゼイ</t>
    </rPh>
    <rPh sb="17" eb="18">
      <t>ガク</t>
    </rPh>
    <rPh sb="19" eb="20">
      <t>コト</t>
    </rPh>
    <rPh sb="22" eb="24">
      <t>バアイ</t>
    </rPh>
    <phoneticPr fontId="2"/>
  </si>
  <si>
    <t>・世帯主の方は国民健康保険へ加入の有無にかかわらず入力してください。</t>
    <rPh sb="1" eb="4">
      <t>セタイヌシ</t>
    </rPh>
    <rPh sb="5" eb="6">
      <t>カタ</t>
    </rPh>
    <rPh sb="7" eb="9">
      <t>コクミン</t>
    </rPh>
    <rPh sb="9" eb="11">
      <t>ケンコウ</t>
    </rPh>
    <rPh sb="11" eb="13">
      <t>ホケン</t>
    </rPh>
    <rPh sb="14" eb="16">
      <t>カニュウ</t>
    </rPh>
    <rPh sb="17" eb="19">
      <t>ウム</t>
    </rPh>
    <rPh sb="25" eb="27">
      <t>ニュウリョク</t>
    </rPh>
    <phoneticPr fontId="2"/>
  </si>
  <si>
    <t>・それ以外の方は国民健康保険に加入される方の分のみ入力してください。</t>
    <rPh sb="3" eb="5">
      <t>イガイ</t>
    </rPh>
    <rPh sb="6" eb="7">
      <t>カタ</t>
    </rPh>
    <rPh sb="8" eb="10">
      <t>コクミン</t>
    </rPh>
    <rPh sb="10" eb="12">
      <t>ケンコウ</t>
    </rPh>
    <rPh sb="12" eb="14">
      <t>ホケン</t>
    </rPh>
    <rPh sb="15" eb="17">
      <t>カニュウ</t>
    </rPh>
    <rPh sb="20" eb="21">
      <t>カタ</t>
    </rPh>
    <rPh sb="22" eb="23">
      <t>ブン</t>
    </rPh>
    <rPh sb="25" eb="27">
      <t>ニュウリョク</t>
    </rPh>
    <phoneticPr fontId="2"/>
  </si>
  <si>
    <t>・給与所得と年金所得の両方がある方は所得金額調整控除後の金額を入力してください。</t>
    <phoneticPr fontId="2"/>
  </si>
  <si>
    <t>上段：5割軽減</t>
    <rPh sb="0" eb="2">
      <t>ジョウダン</t>
    </rPh>
    <rPh sb="4" eb="5">
      <t>ワリ</t>
    </rPh>
    <rPh sb="5" eb="7">
      <t>ケイゲン</t>
    </rPh>
    <phoneticPr fontId="2"/>
  </si>
  <si>
    <t>下段：2割軽減</t>
    <rPh sb="0" eb="1">
      <t>シタ</t>
    </rPh>
    <rPh sb="1" eb="2">
      <t>ダン</t>
    </rPh>
    <rPh sb="4" eb="5">
      <t>ワリ</t>
    </rPh>
    <rPh sb="5" eb="7">
      <t>ケイゲン</t>
    </rPh>
    <phoneticPr fontId="2"/>
  </si>
  <si>
    <t>令和7年度</t>
    <rPh sb="0" eb="2">
      <t>レイワ</t>
    </rPh>
    <rPh sb="3" eb="5">
      <t>ネンド</t>
    </rPh>
    <phoneticPr fontId="2"/>
  </si>
  <si>
    <t>平成31年4月2日生れ以降</t>
    <rPh sb="0" eb="2">
      <t>ヘイセイ</t>
    </rPh>
    <rPh sb="4" eb="5">
      <t>ネン</t>
    </rPh>
    <rPh sb="6" eb="7">
      <t>ツキ</t>
    </rPh>
    <rPh sb="8" eb="9">
      <t>ヒ</t>
    </rPh>
    <rPh sb="9" eb="10">
      <t>ウ</t>
    </rPh>
    <rPh sb="11" eb="13">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</si>
</sst>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8"/>
      <color theme="1"/>
      <name val="ＭＳ Ｐゴシック"/>
      <family val="3"/>
      <charset val="128"/>
      <scheme val="minor"/>
    </font>
    <font>
      <sz val="12"/>
      <color rgb="FFFF0000"/>
      <name val="HGS創英角ｺﾞｼｯｸUB"/>
      <family val="3"/>
      <charset val="128"/>
    </font>
    <font>
      <sz val="12"/>
      <color theme="1"/>
      <name val="HGS創英角ｺﾞｼｯｸUB"/>
      <family val="3"/>
      <charset val="128"/>
    </font>
    <font>
      <sz val="18"/>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sz val="14"/>
      <color theme="1"/>
      <name val="ＭＳ Ｐゴシック"/>
      <family val="3"/>
      <charset val="128"/>
      <scheme val="minor"/>
    </font>
    <font>
      <sz val="14"/>
      <color theme="1"/>
      <name val="BIZ UDPゴシック"/>
      <family val="3"/>
      <charset val="128"/>
    </font>
    <font>
      <sz val="14"/>
      <color theme="1"/>
      <name val="BIZ UDゴシック"/>
      <family val="3"/>
      <charset val="128"/>
    </font>
    <font>
      <b/>
      <sz val="14"/>
      <color theme="1"/>
      <name val="BIZ UDPゴシック"/>
      <family val="3"/>
      <charset val="128"/>
    </font>
    <font>
      <sz val="18"/>
      <color theme="1"/>
      <name val="ＭＳ Ｐゴシック"/>
      <family val="2"/>
      <charset val="128"/>
      <scheme val="minor"/>
    </font>
    <font>
      <b/>
      <sz val="14"/>
      <color theme="1"/>
      <name val="ＭＳ Ｐゴシック"/>
      <family val="3"/>
      <charset val="128"/>
      <scheme val="major"/>
    </font>
  </fonts>
  <fills count="14">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bgColor theme="0"/>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auto="1"/>
      </right>
      <top/>
      <bottom style="hair">
        <color auto="1"/>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hair">
        <color auto="1"/>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auto="1"/>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double">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hair">
        <color auto="1"/>
      </bottom>
      <diagonal/>
    </border>
    <border>
      <left/>
      <right style="medium">
        <color indexed="64"/>
      </right>
      <top/>
      <bottom style="hair">
        <color auto="1"/>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thin">
        <color indexed="64"/>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7">
    <xf numFmtId="0" fontId="0" fillId="0" borderId="0" xfId="0">
      <alignment vertical="center"/>
    </xf>
    <xf numFmtId="0" fontId="0" fillId="2" borderId="2" xfId="0" applyFill="1" applyBorder="1" applyAlignment="1">
      <alignment vertical="center" shrinkToFit="1"/>
    </xf>
    <xf numFmtId="0" fontId="0" fillId="3" borderId="12" xfId="0" applyFill="1" applyBorder="1">
      <alignment vertical="center"/>
    </xf>
    <xf numFmtId="0" fontId="0" fillId="3" borderId="0" xfId="0" applyFill="1">
      <alignment vertical="center"/>
    </xf>
    <xf numFmtId="0" fontId="0" fillId="3" borderId="13" xfId="0" applyFill="1" applyBorder="1">
      <alignment vertical="center"/>
    </xf>
    <xf numFmtId="0" fontId="0" fillId="3" borderId="4" xfId="0" applyFill="1" applyBorder="1">
      <alignment vertical="center"/>
    </xf>
    <xf numFmtId="0" fontId="0" fillId="3" borderId="3" xfId="0" applyFill="1" applyBorder="1">
      <alignment vertical="center"/>
    </xf>
    <xf numFmtId="38" fontId="0" fillId="3" borderId="27" xfId="1" applyFont="1" applyFill="1" applyBorder="1" applyAlignment="1">
      <alignment vertical="center" shrinkToFit="1"/>
    </xf>
    <xf numFmtId="0" fontId="0" fillId="3" borderId="32" xfId="0" applyFill="1" applyBorder="1" applyAlignment="1">
      <alignment vertical="center" shrinkToFit="1"/>
    </xf>
    <xf numFmtId="0" fontId="0" fillId="3" borderId="4" xfId="0" applyFill="1" applyBorder="1" applyAlignment="1">
      <alignment horizontal="center" vertical="center"/>
    </xf>
    <xf numFmtId="38" fontId="3" fillId="3" borderId="4" xfId="1" applyFont="1" applyFill="1" applyBorder="1" applyAlignment="1">
      <alignment horizontal="right" vertical="center"/>
    </xf>
    <xf numFmtId="0" fontId="3" fillId="3" borderId="12" xfId="0" applyFont="1" applyFill="1" applyBorder="1">
      <alignment vertical="center"/>
    </xf>
    <xf numFmtId="0" fontId="0" fillId="3" borderId="9" xfId="0" applyFill="1" applyBorder="1">
      <alignment vertical="center"/>
    </xf>
    <xf numFmtId="38" fontId="0" fillId="3" borderId="10" xfId="1" applyFont="1" applyFill="1" applyBorder="1" applyAlignment="1">
      <alignment vertical="center"/>
    </xf>
    <xf numFmtId="0" fontId="0" fillId="3" borderId="10" xfId="0" applyFill="1" applyBorder="1">
      <alignment vertical="center"/>
    </xf>
    <xf numFmtId="0" fontId="3" fillId="3" borderId="0" xfId="0" applyFont="1" applyFill="1">
      <alignment vertical="center"/>
    </xf>
    <xf numFmtId="38" fontId="0" fillId="3" borderId="9" xfId="1" applyFont="1" applyFill="1" applyBorder="1" applyAlignment="1">
      <alignment vertical="center"/>
    </xf>
    <xf numFmtId="38" fontId="0" fillId="3" borderId="0" xfId="1" applyFont="1" applyFill="1" applyBorder="1" applyAlignment="1">
      <alignment vertical="center"/>
    </xf>
    <xf numFmtId="38" fontId="0" fillId="3" borderId="4" xfId="1" applyFont="1" applyFill="1" applyBorder="1" applyAlignment="1">
      <alignment vertical="center"/>
    </xf>
    <xf numFmtId="0" fontId="7" fillId="5" borderId="2" xfId="0" applyFont="1" applyFill="1" applyBorder="1" applyAlignment="1">
      <alignment vertical="center" shrinkToFi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shrinkToFit="1"/>
    </xf>
    <xf numFmtId="38" fontId="0" fillId="0" borderId="0" xfId="1" applyFont="1" applyFill="1" applyBorder="1" applyAlignment="1">
      <alignment vertical="center"/>
    </xf>
    <xf numFmtId="0" fontId="0" fillId="9" borderId="0" xfId="0" applyFill="1">
      <alignment vertical="center"/>
    </xf>
    <xf numFmtId="38" fontId="3" fillId="0" borderId="0" xfId="0" applyNumberFormat="1" applyFont="1" applyAlignment="1">
      <alignment horizontal="right" vertical="center"/>
    </xf>
    <xf numFmtId="0" fontId="3" fillId="2" borderId="2" xfId="0" applyFont="1" applyFill="1" applyBorder="1" applyAlignment="1">
      <alignment vertical="center" shrinkToFit="1"/>
    </xf>
    <xf numFmtId="0" fontId="3" fillId="0" borderId="0" xfId="0" applyFont="1" applyAlignment="1">
      <alignment horizontal="center" vertical="center"/>
    </xf>
    <xf numFmtId="38" fontId="0" fillId="0" borderId="0" xfId="1" applyFont="1">
      <alignment vertical="center"/>
    </xf>
    <xf numFmtId="38" fontId="0" fillId="0" borderId="0" xfId="1" applyFont="1" applyBorder="1">
      <alignment vertical="center"/>
    </xf>
    <xf numFmtId="38" fontId="0" fillId="3" borderId="2" xfId="1" applyFont="1" applyFill="1" applyBorder="1" applyAlignment="1">
      <alignment vertical="center" shrinkToFit="1"/>
    </xf>
    <xf numFmtId="38" fontId="0" fillId="3" borderId="20" xfId="1" applyFont="1" applyFill="1" applyBorder="1" applyAlignment="1">
      <alignment vertical="center" shrinkToFit="1"/>
    </xf>
    <xf numFmtId="38" fontId="0" fillId="3" borderId="59" xfId="1" applyFont="1" applyFill="1" applyBorder="1" applyAlignment="1">
      <alignment vertical="center" shrinkToFit="1"/>
    </xf>
    <xf numFmtId="38" fontId="0" fillId="3" borderId="37" xfId="1" applyFont="1" applyFill="1" applyBorder="1" applyAlignment="1">
      <alignment vertical="center" shrinkToFit="1"/>
    </xf>
    <xf numFmtId="38" fontId="0" fillId="3" borderId="32" xfId="1" applyFont="1" applyFill="1" applyBorder="1" applyAlignment="1">
      <alignment vertical="center" shrinkToFit="1"/>
    </xf>
    <xf numFmtId="38" fontId="12" fillId="0" borderId="0" xfId="1" applyFont="1" applyBorder="1">
      <alignment vertical="center"/>
    </xf>
    <xf numFmtId="38" fontId="11" fillId="0" borderId="0" xfId="1" applyFont="1" applyBorder="1">
      <alignment vertical="center"/>
    </xf>
    <xf numFmtId="38" fontId="0" fillId="0" borderId="53" xfId="1" applyFont="1" applyBorder="1">
      <alignment vertical="center"/>
    </xf>
    <xf numFmtId="38" fontId="0" fillId="0" borderId="52" xfId="1" applyFont="1" applyBorder="1">
      <alignment vertical="center"/>
    </xf>
    <xf numFmtId="38" fontId="0" fillId="0" borderId="54" xfId="1" applyFont="1" applyBorder="1">
      <alignment vertical="center"/>
    </xf>
    <xf numFmtId="38" fontId="0" fillId="0" borderId="47" xfId="1" applyFont="1" applyBorder="1">
      <alignment vertical="center"/>
    </xf>
    <xf numFmtId="38" fontId="0" fillId="0" borderId="76" xfId="1" applyFont="1" applyBorder="1">
      <alignment vertical="center"/>
    </xf>
    <xf numFmtId="38" fontId="13" fillId="0" borderId="0" xfId="1" applyFont="1" applyBorder="1">
      <alignment vertical="center"/>
    </xf>
    <xf numFmtId="0" fontId="3" fillId="0" borderId="0" xfId="0" applyFont="1">
      <alignment vertical="center"/>
    </xf>
    <xf numFmtId="38" fontId="3" fillId="0" borderId="0" xfId="1" applyFont="1" applyFill="1" applyBorder="1" applyAlignment="1">
      <alignment vertical="center"/>
    </xf>
    <xf numFmtId="38" fontId="6" fillId="0" borderId="0" xfId="1" applyFont="1" applyFill="1" applyBorder="1" applyAlignment="1">
      <alignment vertical="center"/>
    </xf>
    <xf numFmtId="0" fontId="0" fillId="0" borderId="43" xfId="0" applyBorder="1">
      <alignment vertical="center"/>
    </xf>
    <xf numFmtId="38" fontId="0" fillId="0" borderId="0" xfId="1" applyFont="1" applyFill="1" applyBorder="1" applyAlignment="1">
      <alignment horizontal="center" vertical="center" shrinkToFit="1"/>
    </xf>
    <xf numFmtId="38" fontId="0" fillId="0" borderId="0" xfId="1" applyFont="1" applyFill="1" applyBorder="1" applyAlignment="1">
      <alignment horizontal="center" vertical="center"/>
    </xf>
    <xf numFmtId="38" fontId="9" fillId="0" borderId="0" xfId="1" applyFont="1" applyFill="1" applyBorder="1" applyAlignment="1">
      <alignment horizontal="center" vertical="center"/>
    </xf>
    <xf numFmtId="38" fontId="0" fillId="10" borderId="2" xfId="1" applyFont="1" applyFill="1" applyBorder="1" applyAlignment="1">
      <alignment vertical="center" shrinkToFit="1"/>
    </xf>
    <xf numFmtId="38" fontId="3" fillId="0" borderId="76" xfId="1" applyFont="1" applyBorder="1" applyAlignment="1">
      <alignment vertical="center" shrinkToFit="1"/>
    </xf>
    <xf numFmtId="38" fontId="3" fillId="0" borderId="0" xfId="1" applyFont="1" applyFill="1" applyBorder="1" applyAlignment="1">
      <alignment vertical="center" wrapText="1"/>
    </xf>
    <xf numFmtId="38" fontId="0" fillId="0" borderId="0" xfId="1" applyFont="1" applyFill="1" applyBorder="1" applyAlignment="1">
      <alignment vertical="center" shrinkToFit="1"/>
    </xf>
    <xf numFmtId="38" fontId="6" fillId="0" borderId="0" xfId="1" applyFont="1" applyFill="1" applyBorder="1" applyAlignment="1">
      <alignment vertical="center" shrinkToFit="1"/>
    </xf>
    <xf numFmtId="38" fontId="6" fillId="10" borderId="27" xfId="1" applyFont="1" applyFill="1" applyBorder="1" applyAlignment="1">
      <alignment vertical="center" shrinkToFit="1"/>
    </xf>
    <xf numFmtId="38" fontId="0" fillId="10" borderId="37" xfId="1" applyFont="1" applyFill="1" applyBorder="1" applyAlignment="1">
      <alignment vertical="center" shrinkToFit="1"/>
    </xf>
    <xf numFmtId="38" fontId="6" fillId="10" borderId="37" xfId="1" applyFont="1" applyFill="1" applyBorder="1" applyAlignment="1">
      <alignment vertical="center" shrinkToFit="1"/>
    </xf>
    <xf numFmtId="38" fontId="6" fillId="10" borderId="32" xfId="1" applyFont="1" applyFill="1" applyBorder="1" applyAlignment="1">
      <alignment vertical="center" shrinkToFit="1"/>
    </xf>
    <xf numFmtId="38" fontId="0" fillId="0" borderId="0" xfId="1" applyFont="1" applyFill="1">
      <alignment vertical="center"/>
    </xf>
    <xf numFmtId="38" fontId="0" fillId="0" borderId="0" xfId="1" applyFont="1" applyFill="1" applyBorder="1">
      <alignment vertical="center"/>
    </xf>
    <xf numFmtId="38" fontId="0" fillId="0" borderId="47" xfId="1" applyFont="1" applyFill="1" applyBorder="1">
      <alignment vertical="center"/>
    </xf>
    <xf numFmtId="38" fontId="4" fillId="0" borderId="0" xfId="1" applyFont="1" applyFill="1" applyBorder="1" applyAlignment="1">
      <alignment horizontal="center" vertical="center" shrinkToFit="1"/>
    </xf>
    <xf numFmtId="38" fontId="0" fillId="0" borderId="76" xfId="1" applyFont="1" applyFill="1" applyBorder="1">
      <alignment vertical="center"/>
    </xf>
    <xf numFmtId="38" fontId="4" fillId="0" borderId="0" xfId="1" applyFont="1" applyFill="1" applyBorder="1" applyAlignment="1">
      <alignment vertical="center"/>
    </xf>
    <xf numFmtId="38" fontId="4" fillId="0" borderId="40" xfId="1" applyFont="1" applyFill="1" applyBorder="1" applyAlignment="1">
      <alignment horizontal="center" vertical="center"/>
    </xf>
    <xf numFmtId="176" fontId="7" fillId="0" borderId="40" xfId="1" applyNumberFormat="1" applyFont="1" applyFill="1" applyBorder="1" applyAlignment="1">
      <alignment horizontal="right" vertical="center" shrinkToFit="1"/>
    </xf>
    <xf numFmtId="38" fontId="4" fillId="0" borderId="40" xfId="1" applyFont="1" applyFill="1" applyBorder="1" applyAlignment="1">
      <alignment horizontal="left" vertical="center"/>
    </xf>
    <xf numFmtId="38" fontId="4" fillId="0" borderId="52" xfId="1" applyFont="1" applyFill="1" applyBorder="1" applyAlignment="1">
      <alignment horizontal="left" vertical="center" shrinkToFit="1"/>
    </xf>
    <xf numFmtId="38" fontId="7" fillId="0" borderId="52" xfId="1" applyFont="1" applyFill="1" applyBorder="1" applyAlignment="1">
      <alignment horizontal="center" vertical="center"/>
    </xf>
    <xf numFmtId="38" fontId="4" fillId="0" borderId="52" xfId="1" applyFont="1" applyFill="1" applyBorder="1" applyAlignment="1">
      <alignment horizontal="center" vertical="center" shrinkToFit="1"/>
    </xf>
    <xf numFmtId="38" fontId="7" fillId="0" borderId="40" xfId="1" applyFont="1" applyFill="1" applyBorder="1" applyAlignment="1">
      <alignment horizontal="right" vertical="center"/>
    </xf>
    <xf numFmtId="38" fontId="4" fillId="0" borderId="40" xfId="1" applyFont="1" applyFill="1" applyBorder="1" applyAlignment="1">
      <alignment horizontal="center" vertical="center" shrinkToFit="1"/>
    </xf>
    <xf numFmtId="38" fontId="3" fillId="2" borderId="27" xfId="1" applyFont="1" applyFill="1" applyBorder="1" applyAlignment="1">
      <alignment vertical="center" shrinkToFit="1"/>
    </xf>
    <xf numFmtId="38" fontId="3" fillId="2" borderId="32" xfId="1" applyFont="1" applyFill="1" applyBorder="1" applyAlignment="1">
      <alignment vertical="center" shrinkToFit="1"/>
    </xf>
    <xf numFmtId="38" fontId="0" fillId="0" borderId="0" xfId="0" applyNumberFormat="1" applyAlignment="1">
      <alignment horizontal="right" vertical="center"/>
    </xf>
    <xf numFmtId="38" fontId="0" fillId="0" borderId="0" xfId="0" applyNumberFormat="1" applyAlignment="1">
      <alignment vertical="center" shrinkToFit="1"/>
    </xf>
    <xf numFmtId="38" fontId="4" fillId="0" borderId="0" xfId="0" applyNumberFormat="1" applyFont="1">
      <alignment vertical="center"/>
    </xf>
    <xf numFmtId="38" fontId="3" fillId="0" borderId="0" xfId="0" applyNumberFormat="1" applyFont="1">
      <alignment vertical="center"/>
    </xf>
    <xf numFmtId="38" fontId="3" fillId="0" borderId="0" xfId="0" applyNumberFormat="1" applyFont="1" applyAlignment="1">
      <alignment horizontal="center" vertical="center"/>
    </xf>
    <xf numFmtId="0" fontId="4" fillId="0" borderId="0" xfId="0" applyFont="1" applyAlignment="1">
      <alignment vertical="center" shrinkToFit="1"/>
    </xf>
    <xf numFmtId="0" fontId="3" fillId="0" borderId="0" xfId="0" applyFont="1" applyAlignment="1">
      <alignment horizontal="right" vertical="center"/>
    </xf>
    <xf numFmtId="0" fontId="5" fillId="0" borderId="52" xfId="0" applyFont="1" applyBorder="1">
      <alignment vertical="center"/>
    </xf>
    <xf numFmtId="0" fontId="0" fillId="3" borderId="16" xfId="0" applyFill="1" applyBorder="1">
      <alignment vertical="center"/>
    </xf>
    <xf numFmtId="0" fontId="3" fillId="3" borderId="47" xfId="0" applyFont="1" applyFill="1" applyBorder="1">
      <alignment vertical="center"/>
    </xf>
    <xf numFmtId="0" fontId="0" fillId="3" borderId="76" xfId="0" applyFill="1" applyBorder="1">
      <alignment vertical="center"/>
    </xf>
    <xf numFmtId="0" fontId="0" fillId="3" borderId="47" xfId="0" applyFill="1" applyBorder="1">
      <alignment vertical="center"/>
    </xf>
    <xf numFmtId="38" fontId="0" fillId="3" borderId="76" xfId="1" applyFont="1" applyFill="1" applyBorder="1" applyAlignment="1">
      <alignment vertical="center"/>
    </xf>
    <xf numFmtId="0" fontId="0" fillId="3" borderId="90" xfId="0" applyFill="1" applyBorder="1">
      <alignment vertical="center"/>
    </xf>
    <xf numFmtId="38" fontId="0" fillId="3" borderId="91" xfId="1" applyFont="1" applyFill="1" applyBorder="1" applyAlignment="1">
      <alignment vertical="center"/>
    </xf>
    <xf numFmtId="0" fontId="0" fillId="3" borderId="91" xfId="0" applyFill="1" applyBorder="1">
      <alignment vertical="center"/>
    </xf>
    <xf numFmtId="0" fontId="0" fillId="3" borderId="22" xfId="0" applyFill="1" applyBorder="1">
      <alignment vertical="center"/>
    </xf>
    <xf numFmtId="38" fontId="0" fillId="6" borderId="88" xfId="0" applyNumberFormat="1" applyFill="1" applyBorder="1" applyAlignment="1">
      <alignment vertical="center" shrinkToFit="1"/>
    </xf>
    <xf numFmtId="38" fontId="4" fillId="6" borderId="72" xfId="0" applyNumberFormat="1" applyFont="1" applyFill="1" applyBorder="1">
      <alignment vertical="center"/>
    </xf>
    <xf numFmtId="38" fontId="3" fillId="6" borderId="72" xfId="0" applyNumberFormat="1" applyFont="1" applyFill="1" applyBorder="1">
      <alignment vertical="center"/>
    </xf>
    <xf numFmtId="0" fontId="4" fillId="6" borderId="88" xfId="0" applyFont="1" applyFill="1" applyBorder="1" applyAlignment="1">
      <alignment vertical="center" shrinkToFit="1"/>
    </xf>
    <xf numFmtId="0" fontId="4" fillId="6" borderId="74" xfId="0" applyFont="1" applyFill="1" applyBorder="1" applyAlignment="1">
      <alignment vertical="center" shrinkToFit="1"/>
    </xf>
    <xf numFmtId="38" fontId="4" fillId="0" borderId="52" xfId="1" applyFont="1" applyFill="1" applyBorder="1" applyAlignment="1">
      <alignment horizontal="left" vertical="center"/>
    </xf>
    <xf numFmtId="38" fontId="17" fillId="0" borderId="40" xfId="1" applyFont="1" applyFill="1" applyBorder="1" applyAlignment="1">
      <alignment horizontal="center" vertical="center"/>
    </xf>
    <xf numFmtId="38" fontId="11" fillId="6" borderId="5" xfId="1" applyFont="1" applyFill="1" applyBorder="1" applyAlignment="1">
      <alignment horizontal="center" vertical="center"/>
    </xf>
    <xf numFmtId="38" fontId="11" fillId="6" borderId="73" xfId="1" applyFont="1" applyFill="1" applyBorder="1" applyAlignment="1">
      <alignment horizontal="center" vertical="center"/>
    </xf>
    <xf numFmtId="0" fontId="10" fillId="7" borderId="2" xfId="0" applyFont="1" applyFill="1" applyBorder="1" applyAlignment="1">
      <alignment vertical="center" shrinkToFit="1"/>
    </xf>
    <xf numFmtId="0" fontId="11" fillId="7" borderId="2" xfId="0" applyFont="1" applyFill="1" applyBorder="1" applyAlignment="1">
      <alignment vertical="center" shrinkToFit="1"/>
    </xf>
    <xf numFmtId="0" fontId="11" fillId="7" borderId="8" xfId="0" applyFont="1" applyFill="1" applyBorder="1" applyAlignment="1">
      <alignment vertical="center" shrinkToFit="1"/>
    </xf>
    <xf numFmtId="0" fontId="11" fillId="7" borderId="51" xfId="0" applyFont="1" applyFill="1" applyBorder="1" applyAlignment="1">
      <alignment vertical="center" shrinkToFit="1"/>
    </xf>
    <xf numFmtId="0" fontId="11" fillId="7" borderId="16" xfId="0" applyFont="1" applyFill="1" applyBorder="1" applyAlignment="1">
      <alignment vertical="center" shrinkToFit="1"/>
    </xf>
    <xf numFmtId="0" fontId="11" fillId="7" borderId="18" xfId="0" applyFont="1" applyFill="1" applyBorder="1" applyAlignment="1">
      <alignment vertical="center" shrinkToFit="1"/>
    </xf>
    <xf numFmtId="0" fontId="11" fillId="7" borderId="79" xfId="0" applyFont="1" applyFill="1" applyBorder="1" applyAlignment="1">
      <alignment vertical="center" shrinkToFit="1"/>
    </xf>
    <xf numFmtId="38" fontId="6" fillId="6" borderId="5" xfId="1" applyFont="1" applyFill="1" applyBorder="1" applyAlignment="1">
      <alignment horizontal="center" vertical="center"/>
    </xf>
    <xf numFmtId="38" fontId="6" fillId="6" borderId="73" xfId="1" applyFont="1" applyFill="1" applyBorder="1" applyAlignment="1">
      <alignment horizontal="center" vertical="center"/>
    </xf>
    <xf numFmtId="0" fontId="0" fillId="3" borderId="41" xfId="0" applyFill="1" applyBorder="1" applyAlignment="1">
      <alignment vertical="center" shrinkToFit="1"/>
    </xf>
    <xf numFmtId="0" fontId="0" fillId="3" borderId="0" xfId="0" applyFill="1" applyAlignment="1">
      <alignment horizontal="center" vertical="center"/>
    </xf>
    <xf numFmtId="38" fontId="3" fillId="3" borderId="0" xfId="1" applyFont="1" applyFill="1" applyBorder="1" applyAlignment="1">
      <alignment horizontal="right" vertical="center"/>
    </xf>
    <xf numFmtId="38" fontId="11" fillId="6" borderId="68" xfId="1" applyFont="1" applyFill="1" applyBorder="1" applyAlignment="1">
      <alignment horizontal="center" vertical="center"/>
    </xf>
    <xf numFmtId="38" fontId="11" fillId="6" borderId="67" xfId="1" applyFont="1" applyFill="1" applyBorder="1" applyAlignment="1">
      <alignment vertical="center"/>
    </xf>
    <xf numFmtId="38" fontId="11" fillId="6" borderId="68" xfId="1" applyFont="1" applyFill="1" applyBorder="1" applyAlignment="1">
      <alignment vertical="center"/>
    </xf>
    <xf numFmtId="0" fontId="9" fillId="3" borderId="0" xfId="0" applyFont="1" applyFill="1">
      <alignment vertical="center"/>
    </xf>
    <xf numFmtId="38" fontId="5" fillId="0" borderId="52" xfId="1" applyFont="1" applyBorder="1">
      <alignment vertical="center"/>
    </xf>
    <xf numFmtId="0" fontId="8" fillId="5" borderId="38" xfId="0" applyFont="1" applyFill="1" applyBorder="1">
      <alignment vertical="center"/>
    </xf>
    <xf numFmtId="0" fontId="8" fillId="5" borderId="40" xfId="0" applyFont="1" applyFill="1" applyBorder="1">
      <alignment vertical="center"/>
    </xf>
    <xf numFmtId="0" fontId="8" fillId="5" borderId="39" xfId="0" applyFont="1" applyFill="1" applyBorder="1">
      <alignment vertical="center"/>
    </xf>
    <xf numFmtId="0" fontId="0" fillId="2" borderId="98" xfId="0" applyFill="1" applyBorder="1" applyAlignment="1">
      <alignment vertical="center" shrinkToFit="1"/>
    </xf>
    <xf numFmtId="38" fontId="3" fillId="3" borderId="5" xfId="1" applyFont="1" applyFill="1" applyBorder="1" applyAlignment="1">
      <alignment horizontal="right" vertical="center"/>
    </xf>
    <xf numFmtId="0" fontId="0" fillId="3" borderId="5" xfId="0" applyFill="1" applyBorder="1" applyAlignment="1">
      <alignment vertical="center" shrinkToFit="1"/>
    </xf>
    <xf numFmtId="38" fontId="22" fillId="13" borderId="2" xfId="1" applyFont="1" applyFill="1" applyBorder="1" applyProtection="1">
      <alignment vertical="center"/>
    </xf>
    <xf numFmtId="0" fontId="25" fillId="0" borderId="0" xfId="0" applyFont="1">
      <alignment vertical="center"/>
    </xf>
    <xf numFmtId="0" fontId="24" fillId="11" borderId="3" xfId="0" applyFont="1" applyFill="1" applyBorder="1" applyAlignment="1">
      <alignment horizontal="center" vertical="center"/>
    </xf>
    <xf numFmtId="0" fontId="22" fillId="0" borderId="0" xfId="0" applyFont="1">
      <alignment vertical="center"/>
    </xf>
    <xf numFmtId="0" fontId="26" fillId="0" borderId="0" xfId="0" applyFont="1">
      <alignment vertical="center"/>
    </xf>
    <xf numFmtId="0" fontId="23" fillId="11" borderId="1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2" borderId="1" xfId="0" applyFont="1" applyFill="1" applyBorder="1" applyAlignment="1">
      <alignment horizontal="center" vertical="center"/>
    </xf>
    <xf numFmtId="38" fontId="22" fillId="13" borderId="1" xfId="0" applyNumberFormat="1" applyFont="1" applyFill="1" applyBorder="1">
      <alignment vertical="center"/>
    </xf>
    <xf numFmtId="38" fontId="22" fillId="13" borderId="11" xfId="0" applyNumberFormat="1" applyFont="1" applyFill="1" applyBorder="1">
      <alignment vertical="center"/>
    </xf>
    <xf numFmtId="38" fontId="22" fillId="13" borderId="63" xfId="0" applyNumberFormat="1" applyFont="1" applyFill="1" applyBorder="1">
      <alignment vertical="center"/>
    </xf>
    <xf numFmtId="38" fontId="22" fillId="13" borderId="77" xfId="0" applyNumberFormat="1" applyFont="1" applyFill="1" applyBorder="1">
      <alignment vertical="center"/>
    </xf>
    <xf numFmtId="0" fontId="27" fillId="0" borderId="0" xfId="0" applyFont="1">
      <alignment vertical="center"/>
    </xf>
    <xf numFmtId="0" fontId="5" fillId="0" borderId="0" xfId="0" applyFont="1">
      <alignment vertical="center"/>
    </xf>
    <xf numFmtId="0" fontId="0" fillId="12" borderId="1" xfId="0" applyFill="1" applyBorder="1">
      <alignment vertical="center"/>
    </xf>
    <xf numFmtId="0" fontId="23" fillId="12" borderId="1" xfId="0" applyFont="1" applyFill="1" applyBorder="1">
      <alignment vertical="center"/>
    </xf>
    <xf numFmtId="0" fontId="23" fillId="12" borderId="66" xfId="0" applyFont="1" applyFill="1" applyBorder="1" applyAlignment="1">
      <alignment horizontal="center" vertical="center"/>
    </xf>
    <xf numFmtId="0" fontId="23" fillId="12" borderId="70" xfId="0" applyFont="1" applyFill="1" applyBorder="1" applyAlignment="1">
      <alignment horizontal="center" vertical="center"/>
    </xf>
    <xf numFmtId="0" fontId="22" fillId="0" borderId="66"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38" fontId="22" fillId="0" borderId="62" xfId="1" applyFont="1" applyBorder="1" applyProtection="1">
      <alignment vertical="center"/>
      <protection locked="0"/>
    </xf>
    <xf numFmtId="38" fontId="22" fillId="0" borderId="63" xfId="1" applyFont="1" applyBorder="1" applyProtection="1">
      <alignment vertical="center"/>
      <protection locked="0"/>
    </xf>
    <xf numFmtId="0" fontId="22" fillId="0" borderId="15"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38" fontId="22" fillId="0" borderId="1" xfId="1" applyFont="1" applyBorder="1" applyProtection="1">
      <alignment vertical="center"/>
      <protection locked="0"/>
    </xf>
    <xf numFmtId="38" fontId="22" fillId="0" borderId="64" xfId="1" applyFont="1" applyBorder="1" applyProtection="1">
      <alignment vertical="center"/>
      <protection locked="0"/>
    </xf>
    <xf numFmtId="0" fontId="22" fillId="0" borderId="70" xfId="0" applyFont="1" applyBorder="1" applyAlignment="1" applyProtection="1">
      <alignment horizontal="center" vertical="center"/>
      <protection locked="0"/>
    </xf>
    <xf numFmtId="0" fontId="22" fillId="0" borderId="71" xfId="0" applyFont="1" applyBorder="1" applyAlignment="1" applyProtection="1">
      <alignment horizontal="center" vertical="center"/>
      <protection locked="0"/>
    </xf>
    <xf numFmtId="38" fontId="22" fillId="0" borderId="71" xfId="1" applyFont="1" applyBorder="1" applyProtection="1">
      <alignment vertical="center"/>
      <protection locked="0"/>
    </xf>
    <xf numFmtId="38" fontId="22" fillId="0" borderId="77" xfId="1" applyFont="1" applyBorder="1" applyProtection="1">
      <alignment vertical="center"/>
      <protection locked="0"/>
    </xf>
    <xf numFmtId="0" fontId="22" fillId="11" borderId="1" xfId="0" applyFont="1" applyFill="1" applyBorder="1">
      <alignment vertical="center"/>
    </xf>
    <xf numFmtId="0" fontId="3" fillId="0" borderId="52" xfId="0" applyFont="1" applyBorder="1" applyAlignment="1">
      <alignment horizontal="left" vertical="center" wrapText="1"/>
    </xf>
    <xf numFmtId="0" fontId="0" fillId="3" borderId="36" xfId="0" applyFill="1" applyBorder="1" applyAlignment="1">
      <alignment horizontal="center" vertical="center"/>
    </xf>
    <xf numFmtId="0" fontId="0" fillId="3" borderId="31" xfId="0" applyFill="1" applyBorder="1" applyAlignment="1">
      <alignment horizontal="center" vertical="center"/>
    </xf>
    <xf numFmtId="0" fontId="0" fillId="3" borderId="37" xfId="0" applyFill="1" applyBorder="1" applyAlignment="1">
      <alignment horizontal="center" vertical="center"/>
    </xf>
    <xf numFmtId="38" fontId="6" fillId="0" borderId="30" xfId="0" applyNumberFormat="1" applyFont="1" applyBorder="1" applyAlignment="1">
      <alignment horizontal="center" vertical="center"/>
    </xf>
    <xf numFmtId="0" fontId="6" fillId="0" borderId="31" xfId="0" applyFont="1" applyBorder="1" applyAlignment="1">
      <alignment horizontal="center" vertical="center"/>
    </xf>
    <xf numFmtId="0" fontId="0" fillId="3" borderId="55"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38" fontId="3" fillId="0" borderId="3" xfId="1" applyFont="1" applyFill="1" applyBorder="1" applyAlignment="1">
      <alignment horizontal="right" vertical="center"/>
    </xf>
    <xf numFmtId="38" fontId="3" fillId="0" borderId="5" xfId="1" applyFont="1" applyFill="1" applyBorder="1" applyAlignment="1">
      <alignment horizontal="right" vertical="center"/>
    </xf>
    <xf numFmtId="38" fontId="0" fillId="5" borderId="1" xfId="1" applyFont="1" applyFill="1" applyBorder="1" applyAlignment="1">
      <alignment horizontal="center" vertical="center"/>
    </xf>
    <xf numFmtId="38" fontId="0" fillId="5" borderId="64" xfId="1" applyFont="1" applyFill="1" applyBorder="1" applyAlignment="1">
      <alignment horizontal="center" vertical="center"/>
    </xf>
    <xf numFmtId="38" fontId="0" fillId="4" borderId="70" xfId="1" applyFont="1" applyFill="1" applyBorder="1" applyAlignment="1">
      <alignment horizontal="center" vertical="center"/>
    </xf>
    <xf numFmtId="38" fontId="0" fillId="4" borderId="71" xfId="1" applyFont="1" applyFill="1" applyBorder="1" applyAlignment="1">
      <alignment horizontal="center" vertical="center"/>
    </xf>
    <xf numFmtId="38" fontId="0" fillId="4" borderId="77"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71" xfId="1" applyFont="1" applyFill="1" applyBorder="1" applyAlignment="1">
      <alignment horizontal="center" vertical="center"/>
    </xf>
    <xf numFmtId="38" fontId="0" fillId="2" borderId="72" xfId="1" applyFont="1" applyFill="1" applyBorder="1" applyAlignment="1">
      <alignment horizontal="center" vertical="center"/>
    </xf>
    <xf numFmtId="38" fontId="0" fillId="5" borderId="15" xfId="1" applyFont="1" applyFill="1" applyBorder="1" applyAlignment="1">
      <alignment horizontal="center" vertical="center"/>
    </xf>
    <xf numFmtId="38" fontId="0" fillId="4" borderId="15" xfId="1" applyFont="1" applyFill="1" applyBorder="1" applyAlignment="1">
      <alignment horizontal="center" vertical="center"/>
    </xf>
    <xf numFmtId="38" fontId="0" fillId="4" borderId="1" xfId="1" applyFont="1" applyFill="1" applyBorder="1" applyAlignment="1">
      <alignment horizontal="center" vertical="center"/>
    </xf>
    <xf numFmtId="38" fontId="0" fillId="4" borderId="64" xfId="1" applyFont="1" applyFill="1" applyBorder="1" applyAlignment="1">
      <alignment horizontal="center" vertical="center"/>
    </xf>
    <xf numFmtId="38" fontId="3" fillId="5" borderId="1" xfId="1" applyFont="1" applyFill="1" applyBorder="1" applyAlignment="1">
      <alignment horizontal="center" vertical="center"/>
    </xf>
    <xf numFmtId="38" fontId="3" fillId="5" borderId="64" xfId="1" applyFont="1" applyFill="1" applyBorder="1" applyAlignment="1">
      <alignment horizontal="center" vertical="center"/>
    </xf>
    <xf numFmtId="38" fontId="3" fillId="4" borderId="1" xfId="1" applyFont="1" applyFill="1" applyBorder="1" applyAlignment="1">
      <alignment horizontal="center" vertical="center"/>
    </xf>
    <xf numFmtId="38" fontId="3" fillId="4" borderId="64" xfId="1" applyFont="1" applyFill="1" applyBorder="1" applyAlignment="1">
      <alignment horizontal="center" vertical="center"/>
    </xf>
    <xf numFmtId="38" fontId="0" fillId="4" borderId="0" xfId="1" applyFont="1" applyFill="1" applyBorder="1" applyAlignment="1">
      <alignment horizontal="left" vertical="center"/>
    </xf>
    <xf numFmtId="38" fontId="0" fillId="4" borderId="41" xfId="1" applyFont="1" applyFill="1" applyBorder="1" applyAlignment="1">
      <alignment horizontal="left" vertical="center"/>
    </xf>
    <xf numFmtId="38" fontId="0" fillId="4" borderId="45" xfId="1" applyFont="1" applyFill="1" applyBorder="1" applyAlignment="1">
      <alignment horizontal="left" vertical="center"/>
    </xf>
    <xf numFmtId="38" fontId="0" fillId="4" borderId="46" xfId="1" applyFont="1" applyFill="1" applyBorder="1" applyAlignment="1">
      <alignment horizontal="left" vertical="center"/>
    </xf>
    <xf numFmtId="38" fontId="0" fillId="2" borderId="15" xfId="1" applyFont="1" applyFill="1" applyBorder="1" applyAlignment="1">
      <alignment horizontal="center" vertical="center" textRotation="255"/>
    </xf>
    <xf numFmtId="38" fontId="0" fillId="2" borderId="1" xfId="1" applyFont="1" applyFill="1" applyBorder="1" applyAlignment="1">
      <alignment horizontal="center" vertical="center" textRotation="255"/>
    </xf>
    <xf numFmtId="38" fontId="0" fillId="2" borderId="70" xfId="1" applyFont="1" applyFill="1" applyBorder="1" applyAlignment="1">
      <alignment horizontal="center" vertical="center" textRotation="255"/>
    </xf>
    <xf numFmtId="38" fontId="0" fillId="2" borderId="71" xfId="1" applyFont="1" applyFill="1" applyBorder="1" applyAlignment="1">
      <alignment horizontal="center" vertical="center" textRotation="255"/>
    </xf>
    <xf numFmtId="38" fontId="0" fillId="5" borderId="66" xfId="1" applyFont="1" applyFill="1" applyBorder="1" applyAlignment="1">
      <alignment horizontal="center" vertical="center"/>
    </xf>
    <xf numFmtId="38" fontId="0" fillId="5" borderId="62" xfId="1" applyFont="1" applyFill="1" applyBorder="1" applyAlignment="1">
      <alignment horizontal="center" vertical="center"/>
    </xf>
    <xf numFmtId="38" fontId="3" fillId="5" borderId="62" xfId="1" applyFont="1" applyFill="1" applyBorder="1" applyAlignment="1">
      <alignment horizontal="center" vertical="center"/>
    </xf>
    <xf numFmtId="38" fontId="0" fillId="5" borderId="6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64" xfId="1" applyFont="1" applyFill="1" applyBorder="1" applyAlignment="1">
      <alignment horizontal="center" vertical="center"/>
    </xf>
    <xf numFmtId="38" fontId="0" fillId="2" borderId="78" xfId="1" applyFont="1" applyFill="1" applyBorder="1" applyAlignment="1">
      <alignment horizontal="center" vertical="center"/>
    </xf>
    <xf numFmtId="38" fontId="0" fillId="10" borderId="15" xfId="1" applyFont="1" applyFill="1" applyBorder="1" applyAlignment="1">
      <alignment horizontal="center" vertical="center" shrinkToFit="1"/>
    </xf>
    <xf numFmtId="38" fontId="0" fillId="10" borderId="1" xfId="1" applyFont="1" applyFill="1" applyBorder="1" applyAlignment="1">
      <alignment horizontal="center" vertical="center" shrinkToFit="1"/>
    </xf>
    <xf numFmtId="38" fontId="0" fillId="4" borderId="43" xfId="1" applyFont="1" applyFill="1" applyBorder="1" applyAlignment="1">
      <alignment horizontal="center" vertical="center"/>
    </xf>
    <xf numFmtId="38" fontId="0" fillId="4" borderId="0" xfId="1" applyFont="1" applyFill="1" applyBorder="1" applyAlignment="1">
      <alignment horizontal="center" vertical="center"/>
    </xf>
    <xf numFmtId="38" fontId="0" fillId="4" borderId="9" xfId="1" applyFont="1" applyFill="1" applyBorder="1" applyAlignment="1">
      <alignment horizontal="center" vertical="center"/>
    </xf>
    <xf numFmtId="38" fontId="0" fillId="4" borderId="44" xfId="1" applyFont="1" applyFill="1" applyBorder="1" applyAlignment="1">
      <alignment horizontal="center" vertical="center"/>
    </xf>
    <xf numFmtId="38" fontId="0" fillId="4" borderId="45" xfId="1" applyFont="1" applyFill="1" applyBorder="1" applyAlignment="1">
      <alignment horizontal="center" vertical="center"/>
    </xf>
    <xf numFmtId="38" fontId="0" fillId="4" borderId="94" xfId="1" applyFont="1" applyFill="1" applyBorder="1" applyAlignment="1">
      <alignment horizontal="center" vertical="center"/>
    </xf>
    <xf numFmtId="38" fontId="0" fillId="4" borderId="0" xfId="1" applyFont="1" applyFill="1" applyBorder="1" applyAlignment="1">
      <alignment horizontal="right" vertical="center"/>
    </xf>
    <xf numFmtId="38" fontId="0" fillId="4" borderId="45" xfId="1" applyFont="1" applyFill="1" applyBorder="1" applyAlignment="1">
      <alignment horizontal="right" vertical="center"/>
    </xf>
    <xf numFmtId="38" fontId="0" fillId="2" borderId="56"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60" xfId="1" applyFont="1" applyFill="1" applyBorder="1" applyAlignment="1">
      <alignment horizontal="center" vertical="center"/>
    </xf>
    <xf numFmtId="38" fontId="0" fillId="2" borderId="66" xfId="1" applyFont="1" applyFill="1" applyBorder="1" applyAlignment="1">
      <alignment horizontal="center" vertical="center"/>
    </xf>
    <xf numFmtId="38" fontId="0" fillId="2" borderId="62" xfId="1" applyFont="1" applyFill="1" applyBorder="1" applyAlignment="1">
      <alignment horizontal="center" vertical="center"/>
    </xf>
    <xf numFmtId="38" fontId="0" fillId="2" borderId="63" xfId="1" applyFont="1" applyFill="1" applyBorder="1" applyAlignment="1">
      <alignment horizontal="center" vertical="center"/>
    </xf>
    <xf numFmtId="38" fontId="0" fillId="5" borderId="92" xfId="1" applyFont="1" applyFill="1" applyBorder="1" applyAlignment="1">
      <alignment horizontal="center" vertical="center"/>
    </xf>
    <xf numFmtId="38" fontId="0" fillId="5" borderId="7" xfId="1" applyFont="1" applyFill="1" applyBorder="1" applyAlignment="1">
      <alignment horizontal="center" vertical="center"/>
    </xf>
    <xf numFmtId="38" fontId="0" fillId="5" borderId="8" xfId="1" applyFont="1" applyFill="1" applyBorder="1" applyAlignment="1">
      <alignment horizontal="center" vertical="center"/>
    </xf>
    <xf numFmtId="38" fontId="0" fillId="5" borderId="61" xfId="1" applyFont="1" applyFill="1" applyBorder="1" applyAlignment="1">
      <alignment horizontal="center" vertical="center"/>
    </xf>
    <xf numFmtId="38" fontId="0" fillId="5" borderId="14" xfId="1" applyFont="1" applyFill="1" applyBorder="1" applyAlignment="1">
      <alignment horizontal="center" vertical="center"/>
    </xf>
    <xf numFmtId="38" fontId="0" fillId="5" borderId="20" xfId="1" applyFont="1" applyFill="1" applyBorder="1" applyAlignment="1">
      <alignment horizontal="center" vertical="center"/>
    </xf>
    <xf numFmtId="38" fontId="0" fillId="5" borderId="7" xfId="1" applyFont="1" applyFill="1" applyBorder="1" applyAlignment="1">
      <alignment horizontal="right" vertical="center"/>
    </xf>
    <xf numFmtId="38" fontId="0" fillId="5" borderId="14" xfId="1" applyFont="1" applyFill="1" applyBorder="1" applyAlignment="1">
      <alignment horizontal="right" vertical="center"/>
    </xf>
    <xf numFmtId="38" fontId="0" fillId="5" borderId="7" xfId="1" applyFont="1" applyFill="1" applyBorder="1" applyAlignment="1">
      <alignment horizontal="left" vertical="center"/>
    </xf>
    <xf numFmtId="38" fontId="0" fillId="5" borderId="93" xfId="1" applyFont="1" applyFill="1" applyBorder="1" applyAlignment="1">
      <alignment horizontal="left" vertical="center"/>
    </xf>
    <xf numFmtId="38" fontId="0" fillId="5" borderId="14" xfId="1" applyFont="1" applyFill="1" applyBorder="1" applyAlignment="1">
      <alignment horizontal="left" vertical="center"/>
    </xf>
    <xf numFmtId="38" fontId="0" fillId="5" borderId="59" xfId="1" applyFont="1" applyFill="1" applyBorder="1" applyAlignment="1">
      <alignment horizontal="left" vertical="center"/>
    </xf>
    <xf numFmtId="38" fontId="0" fillId="5" borderId="15" xfId="1" applyFont="1" applyFill="1" applyBorder="1" applyAlignment="1">
      <alignment horizontal="center" vertical="center" shrinkToFit="1"/>
    </xf>
    <xf numFmtId="38" fontId="0" fillId="5" borderId="1" xfId="1" applyFont="1" applyFill="1" applyBorder="1" applyAlignment="1">
      <alignment horizontal="center" vertical="center" shrinkToFit="1"/>
    </xf>
    <xf numFmtId="38" fontId="3" fillId="3" borderId="55" xfId="1" applyFont="1" applyFill="1" applyBorder="1" applyAlignment="1">
      <alignment horizontal="center" vertical="center" shrinkToFit="1"/>
    </xf>
    <xf numFmtId="38" fontId="3" fillId="3" borderId="5" xfId="1" applyFont="1" applyFill="1" applyBorder="1" applyAlignment="1">
      <alignment horizontal="center" vertical="center" shrinkToFit="1"/>
    </xf>
    <xf numFmtId="38" fontId="3" fillId="3" borderId="27" xfId="1" applyFont="1" applyFill="1" applyBorder="1" applyAlignment="1">
      <alignment horizontal="center" vertical="center" shrinkToFit="1"/>
    </xf>
    <xf numFmtId="38" fontId="3" fillId="3" borderId="61" xfId="1" applyFont="1" applyFill="1" applyBorder="1" applyAlignment="1">
      <alignment horizontal="center" vertical="center" shrinkToFit="1"/>
    </xf>
    <xf numFmtId="38" fontId="3" fillId="3" borderId="14" xfId="1" applyFont="1" applyFill="1" applyBorder="1" applyAlignment="1">
      <alignment horizontal="center" vertical="center" shrinkToFit="1"/>
    </xf>
    <xf numFmtId="38" fontId="3" fillId="3" borderId="20" xfId="1" applyFont="1" applyFill="1" applyBorder="1" applyAlignment="1">
      <alignment horizontal="center" vertical="center" shrinkToFit="1"/>
    </xf>
    <xf numFmtId="38" fontId="3" fillId="0" borderId="19" xfId="1" applyFont="1" applyBorder="1" applyAlignment="1">
      <alignment vertical="center"/>
    </xf>
    <xf numFmtId="38" fontId="3" fillId="0" borderId="14" xfId="1" applyFont="1" applyBorder="1" applyAlignment="1">
      <alignment vertical="center"/>
    </xf>
    <xf numFmtId="38" fontId="3" fillId="3" borderId="19" xfId="1" applyFont="1" applyFill="1" applyBorder="1" applyAlignment="1">
      <alignment horizontal="center" vertical="center"/>
    </xf>
    <xf numFmtId="38" fontId="3" fillId="3" borderId="14" xfId="1" applyFont="1" applyFill="1" applyBorder="1" applyAlignment="1">
      <alignment horizontal="center" vertical="center"/>
    </xf>
    <xf numFmtId="38" fontId="3" fillId="3" borderId="20" xfId="1" applyFont="1" applyFill="1" applyBorder="1" applyAlignment="1">
      <alignment horizontal="center" vertical="center"/>
    </xf>
    <xf numFmtId="38" fontId="6" fillId="3" borderId="58" xfId="1" applyFont="1" applyFill="1" applyBorder="1" applyAlignment="1">
      <alignment horizontal="right" vertical="center"/>
    </xf>
    <xf numFmtId="38" fontId="6" fillId="3" borderId="19" xfId="1" applyFont="1" applyFill="1" applyBorder="1" applyAlignment="1">
      <alignment horizontal="right" vertical="center"/>
    </xf>
    <xf numFmtId="38" fontId="3" fillId="3" borderId="36" xfId="1" applyFont="1" applyFill="1" applyBorder="1" applyAlignment="1">
      <alignment horizontal="center" vertical="center" shrinkToFit="1"/>
    </xf>
    <xf numFmtId="38" fontId="3" fillId="3" borderId="31" xfId="1" applyFont="1" applyFill="1" applyBorder="1" applyAlignment="1">
      <alignment horizontal="center" vertical="center" shrinkToFit="1"/>
    </xf>
    <xf numFmtId="38" fontId="3" fillId="3" borderId="37" xfId="1" applyFont="1" applyFill="1" applyBorder="1" applyAlignment="1">
      <alignment horizontal="center" vertical="center" shrinkToFit="1"/>
    </xf>
    <xf numFmtId="38" fontId="3" fillId="0" borderId="30" xfId="1" applyFont="1" applyBorder="1" applyAlignment="1">
      <alignment vertical="center"/>
    </xf>
    <xf numFmtId="38" fontId="3" fillId="0" borderId="31" xfId="1" applyFont="1" applyBorder="1" applyAlignment="1">
      <alignment vertical="center"/>
    </xf>
    <xf numFmtId="38" fontId="3" fillId="3" borderId="30" xfId="1" applyFont="1" applyFill="1" applyBorder="1" applyAlignment="1">
      <alignment horizontal="center" vertical="center"/>
    </xf>
    <xf numFmtId="38" fontId="3" fillId="3" borderId="31" xfId="1" applyFont="1" applyFill="1" applyBorder="1" applyAlignment="1">
      <alignment horizontal="center" vertical="center"/>
    </xf>
    <xf numFmtId="38" fontId="3" fillId="3" borderId="37" xfId="1" applyFont="1" applyFill="1" applyBorder="1" applyAlignment="1">
      <alignment horizontal="center" vertical="center"/>
    </xf>
    <xf numFmtId="38" fontId="6" fillId="3" borderId="29" xfId="1" applyFont="1" applyFill="1" applyBorder="1" applyAlignment="1">
      <alignment horizontal="right" vertical="center"/>
    </xf>
    <xf numFmtId="38" fontId="6" fillId="3" borderId="30" xfId="1" applyFont="1" applyFill="1" applyBorder="1" applyAlignment="1">
      <alignment horizontal="right"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88" xfId="0" applyFill="1" applyBorder="1" applyAlignment="1">
      <alignment horizontal="center" vertical="center"/>
    </xf>
    <xf numFmtId="38" fontId="0" fillId="6" borderId="72" xfId="0" applyNumberFormat="1" applyFill="1" applyBorder="1" applyAlignment="1">
      <alignment horizontal="right" vertical="center"/>
    </xf>
    <xf numFmtId="0" fontId="0" fillId="6" borderId="73" xfId="0" applyFill="1" applyBorder="1" applyAlignment="1">
      <alignment horizontal="right" vertical="center"/>
    </xf>
    <xf numFmtId="38" fontId="3" fillId="6" borderId="73" xfId="0" applyNumberFormat="1" applyFont="1" applyFill="1" applyBorder="1" applyAlignment="1">
      <alignment horizontal="right" vertical="center"/>
    </xf>
    <xf numFmtId="0" fontId="3" fillId="6" borderId="73" xfId="0" applyFont="1" applyFill="1" applyBorder="1" applyAlignment="1">
      <alignment horizontal="right" vertical="center"/>
    </xf>
    <xf numFmtId="38" fontId="3" fillId="3" borderId="56" xfId="1" applyFont="1" applyFill="1" applyBorder="1" applyAlignment="1">
      <alignment horizontal="center" vertical="center"/>
    </xf>
    <xf numFmtId="38" fontId="3" fillId="3" borderId="57" xfId="1" applyFont="1" applyFill="1" applyBorder="1" applyAlignment="1">
      <alignment horizontal="center" vertical="center"/>
    </xf>
    <xf numFmtId="38" fontId="3" fillId="3" borderId="60" xfId="1" applyFont="1" applyFill="1" applyBorder="1" applyAlignment="1">
      <alignment horizontal="center" vertical="center"/>
    </xf>
    <xf numFmtId="38" fontId="3" fillId="3" borderId="55" xfId="1" applyFont="1" applyFill="1" applyBorder="1" applyAlignment="1">
      <alignment horizontal="center" vertical="center"/>
    </xf>
    <xf numFmtId="38" fontId="3" fillId="3" borderId="5" xfId="1" applyFont="1" applyFill="1" applyBorder="1" applyAlignment="1">
      <alignment horizontal="center" vertical="center"/>
    </xf>
    <xf numFmtId="38" fontId="3" fillId="3" borderId="2" xfId="1" applyFont="1" applyFill="1" applyBorder="1" applyAlignment="1">
      <alignment horizontal="center" vertical="center"/>
    </xf>
    <xf numFmtId="38" fontId="3" fillId="0" borderId="3" xfId="1" applyFont="1" applyBorder="1" applyAlignment="1">
      <alignment vertical="center"/>
    </xf>
    <xf numFmtId="38" fontId="3" fillId="0" borderId="5" xfId="1" applyFont="1" applyBorder="1" applyAlignment="1">
      <alignment vertical="center"/>
    </xf>
    <xf numFmtId="38" fontId="3" fillId="3" borderId="3" xfId="1" applyFont="1" applyFill="1" applyBorder="1" applyAlignment="1">
      <alignment horizontal="center" vertical="center"/>
    </xf>
    <xf numFmtId="0" fontId="0" fillId="3" borderId="87" xfId="0" applyFill="1" applyBorder="1" applyAlignment="1">
      <alignment horizontal="center" vertical="center"/>
    </xf>
    <xf numFmtId="38" fontId="3" fillId="6" borderId="73" xfId="0" applyNumberFormat="1" applyFont="1" applyFill="1" applyBorder="1" applyAlignment="1">
      <alignment horizontal="center" vertical="center"/>
    </xf>
    <xf numFmtId="38" fontId="0" fillId="0" borderId="0" xfId="1" applyFont="1" applyAlignment="1">
      <alignment horizontal="center" vertical="center"/>
    </xf>
    <xf numFmtId="38" fontId="3" fillId="2" borderId="1" xfId="0" applyNumberFormat="1" applyFont="1" applyFill="1" applyBorder="1" applyAlignment="1">
      <alignment horizontal="right" vertical="center" shrinkToFit="1"/>
    </xf>
    <xf numFmtId="0" fontId="3" fillId="2" borderId="1" xfId="0" applyFont="1" applyFill="1" applyBorder="1" applyAlignment="1">
      <alignment horizontal="right" vertical="center" shrinkToFit="1"/>
    </xf>
    <xf numFmtId="0" fontId="3" fillId="2" borderId="3" xfId="0" applyFont="1" applyFill="1" applyBorder="1" applyAlignment="1">
      <alignment horizontal="right" vertical="center" shrinkToFit="1"/>
    </xf>
    <xf numFmtId="38" fontId="6" fillId="3" borderId="14" xfId="1" applyFont="1" applyFill="1" applyBorder="1" applyAlignment="1">
      <alignment horizontal="center" vertical="center"/>
    </xf>
    <xf numFmtId="38" fontId="6" fillId="3" borderId="20" xfId="1" applyFont="1" applyFill="1" applyBorder="1" applyAlignment="1">
      <alignment horizontal="center" vertical="center"/>
    </xf>
    <xf numFmtId="38" fontId="6" fillId="5" borderId="3" xfId="1" applyFont="1" applyFill="1" applyBorder="1" applyAlignment="1">
      <alignment horizontal="right" vertical="center"/>
    </xf>
    <xf numFmtId="38" fontId="6" fillId="5" borderId="5" xfId="1" applyFont="1" applyFill="1" applyBorder="1" applyAlignment="1">
      <alignment horizontal="right" vertical="center"/>
    </xf>
    <xf numFmtId="38" fontId="6" fillId="3" borderId="4" xfId="1" applyFont="1" applyFill="1" applyBorder="1" applyAlignment="1">
      <alignment horizontal="center" vertical="center"/>
    </xf>
    <xf numFmtId="38" fontId="6" fillId="3" borderId="10" xfId="1" applyFont="1" applyFill="1" applyBorder="1" applyAlignment="1">
      <alignment horizontal="center" vertical="center"/>
    </xf>
    <xf numFmtId="38" fontId="3" fillId="3" borderId="0" xfId="1" applyFont="1" applyFill="1" applyBorder="1" applyAlignment="1">
      <alignment horizontal="right" vertical="center"/>
    </xf>
    <xf numFmtId="38" fontId="3" fillId="2" borderId="3" xfId="1" applyFont="1" applyFill="1" applyBorder="1" applyAlignment="1">
      <alignment horizontal="right" vertical="center"/>
    </xf>
    <xf numFmtId="38" fontId="3" fillId="2" borderId="5" xfId="1" applyFont="1" applyFill="1" applyBorder="1" applyAlignment="1">
      <alignment horizontal="right" vertical="center"/>
    </xf>
    <xf numFmtId="38" fontId="0" fillId="3" borderId="0" xfId="0" applyNumberFormat="1" applyFill="1" applyAlignment="1">
      <alignment horizontal="center" vertical="center"/>
    </xf>
    <xf numFmtId="0" fontId="0" fillId="3" borderId="0" xfId="0" applyFill="1" applyAlignment="1">
      <alignment horizontal="center" vertical="center"/>
    </xf>
    <xf numFmtId="0" fontId="3" fillId="3" borderId="4" xfId="0" applyFont="1" applyFill="1" applyBorder="1" applyAlignment="1">
      <alignment horizontal="center" vertical="center" shrinkToFit="1"/>
    </xf>
    <xf numFmtId="0" fontId="3" fillId="3" borderId="4" xfId="0" applyFont="1" applyFill="1" applyBorder="1" applyAlignment="1">
      <alignment horizontal="center" vertical="center"/>
    </xf>
    <xf numFmtId="38" fontId="3" fillId="2" borderId="97" xfId="1" applyFont="1" applyFill="1" applyBorder="1" applyAlignment="1">
      <alignment horizontal="right" vertical="center" shrinkToFit="1"/>
    </xf>
    <xf numFmtId="38" fontId="3" fillId="2" borderId="96" xfId="1" applyFont="1" applyFill="1" applyBorder="1" applyAlignment="1">
      <alignment horizontal="right" vertical="center" shrinkToFit="1"/>
    </xf>
    <xf numFmtId="3" fontId="0" fillId="3" borderId="4" xfId="0" applyNumberFormat="1" applyFill="1" applyBorder="1" applyAlignment="1">
      <alignment horizontal="center" vertical="center"/>
    </xf>
    <xf numFmtId="38" fontId="3" fillId="2" borderId="3" xfId="1" applyFont="1" applyFill="1" applyBorder="1" applyAlignment="1">
      <alignment horizontal="right" vertical="center" shrinkToFit="1"/>
    </xf>
    <xf numFmtId="38" fontId="3" fillId="2" borderId="5" xfId="1" applyFont="1" applyFill="1" applyBorder="1" applyAlignment="1">
      <alignment horizontal="right" vertical="center" shrinkToFit="1"/>
    </xf>
    <xf numFmtId="38" fontId="0" fillId="3" borderId="4" xfId="1" applyFont="1" applyFill="1" applyBorder="1" applyAlignment="1">
      <alignment horizontal="right" vertical="center" shrinkToFit="1"/>
    </xf>
    <xf numFmtId="38" fontId="0" fillId="3" borderId="0" xfId="1" applyFont="1" applyFill="1" applyBorder="1" applyAlignment="1">
      <alignment horizontal="right" vertical="center" shrinkToFit="1"/>
    </xf>
    <xf numFmtId="3" fontId="0" fillId="3" borderId="0" xfId="0" applyNumberFormat="1" applyFill="1" applyAlignment="1">
      <alignment horizontal="center" vertical="center"/>
    </xf>
    <xf numFmtId="0" fontId="3" fillId="3" borderId="0" xfId="0" applyFont="1" applyFill="1" applyAlignment="1">
      <alignment horizontal="center" vertical="center" shrinkToFit="1"/>
    </xf>
    <xf numFmtId="0" fontId="3" fillId="3" borderId="0" xfId="0" applyFont="1" applyFill="1" applyAlignment="1">
      <alignment horizontal="center" vertical="center"/>
    </xf>
    <xf numFmtId="0" fontId="0" fillId="3" borderId="65" xfId="0" applyFill="1" applyBorder="1" applyAlignment="1">
      <alignment horizontal="center" vertical="center"/>
    </xf>
    <xf numFmtId="0" fontId="0" fillId="3" borderId="3" xfId="0" applyFill="1" applyBorder="1" applyAlignment="1">
      <alignment horizontal="center" vertical="center"/>
    </xf>
    <xf numFmtId="38" fontId="16" fillId="6" borderId="38" xfId="1" applyFont="1" applyFill="1" applyBorder="1" applyAlignment="1">
      <alignment horizontal="center" vertical="center"/>
    </xf>
    <xf numFmtId="38" fontId="16" fillId="6" borderId="40" xfId="1" applyFont="1" applyFill="1" applyBorder="1" applyAlignment="1">
      <alignment horizontal="center" vertical="center"/>
    </xf>
    <xf numFmtId="38" fontId="15" fillId="6" borderId="40" xfId="1" applyFont="1" applyFill="1" applyBorder="1" applyAlignment="1">
      <alignment horizontal="center" vertical="center"/>
    </xf>
    <xf numFmtId="38" fontId="16" fillId="6" borderId="39" xfId="1" applyFont="1" applyFill="1" applyBorder="1" applyAlignment="1">
      <alignment horizontal="center" vertical="center"/>
    </xf>
    <xf numFmtId="38" fontId="3" fillId="6" borderId="38" xfId="1" applyFont="1" applyFill="1" applyBorder="1" applyAlignment="1">
      <alignment horizontal="center" vertical="center"/>
    </xf>
    <xf numFmtId="38" fontId="3" fillId="6" borderId="40" xfId="1" applyFont="1" applyFill="1" applyBorder="1" applyAlignment="1">
      <alignment horizontal="center" vertical="center"/>
    </xf>
    <xf numFmtId="38" fontId="3" fillId="6" borderId="39" xfId="1" applyFont="1" applyFill="1" applyBorder="1" applyAlignment="1">
      <alignment horizontal="center" vertical="center"/>
    </xf>
    <xf numFmtId="38" fontId="8" fillId="6" borderId="38" xfId="1" applyFont="1" applyFill="1" applyBorder="1" applyAlignment="1">
      <alignment horizontal="right" vertical="center" shrinkToFit="1"/>
    </xf>
    <xf numFmtId="38" fontId="8" fillId="6" borderId="40" xfId="1" applyFont="1" applyFill="1" applyBorder="1" applyAlignment="1">
      <alignment horizontal="right" vertical="center" shrinkToFit="1"/>
    </xf>
    <xf numFmtId="38" fontId="3" fillId="6" borderId="40" xfId="1" applyFont="1" applyFill="1" applyBorder="1" applyAlignment="1">
      <alignment horizontal="left" vertical="center" shrinkToFit="1"/>
    </xf>
    <xf numFmtId="38" fontId="3" fillId="6" borderId="39" xfId="1" applyFont="1" applyFill="1" applyBorder="1" applyAlignment="1">
      <alignment horizontal="left" vertical="center" shrinkToFit="1"/>
    </xf>
    <xf numFmtId="38" fontId="6" fillId="6" borderId="73" xfId="1" applyFont="1" applyFill="1" applyBorder="1" applyAlignment="1">
      <alignment horizontal="right" vertical="center"/>
    </xf>
    <xf numFmtId="38" fontId="11" fillId="6" borderId="73" xfId="1" applyFont="1" applyFill="1" applyBorder="1" applyAlignment="1">
      <alignment horizontal="center" vertical="center" shrinkToFit="1"/>
    </xf>
    <xf numFmtId="38" fontId="11" fillId="6" borderId="74" xfId="1" applyFont="1" applyFill="1" applyBorder="1" applyAlignment="1">
      <alignment horizontal="center" vertical="center" shrinkToFit="1"/>
    </xf>
    <xf numFmtId="38" fontId="20" fillId="2" borderId="28" xfId="1" applyFont="1" applyFill="1" applyBorder="1" applyAlignment="1">
      <alignment horizontal="center" vertical="center"/>
    </xf>
    <xf numFmtId="38" fontId="20" fillId="2" borderId="29" xfId="1" applyFont="1" applyFill="1" applyBorder="1" applyAlignment="1">
      <alignment horizontal="center" vertical="center"/>
    </xf>
    <xf numFmtId="38" fontId="6" fillId="2" borderId="29" xfId="1" applyFont="1" applyFill="1" applyBorder="1" applyAlignment="1">
      <alignment horizontal="right" vertical="center"/>
    </xf>
    <xf numFmtId="38" fontId="6" fillId="2" borderId="30" xfId="1" applyFont="1" applyFill="1" applyBorder="1" applyAlignment="1">
      <alignment horizontal="right" vertical="center"/>
    </xf>
    <xf numFmtId="38" fontId="6" fillId="2" borderId="1" xfId="1" applyFont="1" applyFill="1" applyBorder="1" applyAlignment="1">
      <alignment horizontal="right" vertical="center"/>
    </xf>
    <xf numFmtId="38" fontId="6" fillId="2" borderId="3" xfId="1" applyFont="1" applyFill="1" applyBorder="1" applyAlignment="1">
      <alignment horizontal="right" vertical="center"/>
    </xf>
    <xf numFmtId="38" fontId="11" fillId="6" borderId="87" xfId="1" applyFont="1" applyFill="1" applyBorder="1" applyAlignment="1">
      <alignment horizontal="center" vertical="center"/>
    </xf>
    <xf numFmtId="38" fontId="11" fillId="6" borderId="88" xfId="1" applyFont="1" applyFill="1" applyBorder="1" applyAlignment="1">
      <alignment horizontal="center" vertical="center"/>
    </xf>
    <xf numFmtId="176" fontId="6" fillId="6" borderId="72" xfId="1" applyNumberFormat="1" applyFont="1" applyFill="1" applyBorder="1" applyAlignment="1">
      <alignment horizontal="right" vertical="center" shrinkToFit="1"/>
    </xf>
    <xf numFmtId="176" fontId="6" fillId="6" borderId="73" xfId="1" applyNumberFormat="1" applyFont="1" applyFill="1" applyBorder="1" applyAlignment="1">
      <alignment horizontal="right" vertical="center" shrinkToFit="1"/>
    </xf>
    <xf numFmtId="38" fontId="11" fillId="6" borderId="73" xfId="1" applyFont="1" applyFill="1" applyBorder="1" applyAlignment="1">
      <alignment horizontal="left" vertical="center"/>
    </xf>
    <xf numFmtId="38" fontId="11" fillId="6" borderId="73" xfId="1" applyFont="1" applyFill="1" applyBorder="1" applyAlignment="1">
      <alignment horizontal="left" vertical="center" shrinkToFit="1"/>
    </xf>
    <xf numFmtId="38" fontId="11" fillId="6" borderId="5" xfId="1" applyFont="1" applyFill="1" applyBorder="1" applyAlignment="1">
      <alignment horizontal="left" vertical="center"/>
    </xf>
    <xf numFmtId="38" fontId="11" fillId="6" borderId="5" xfId="1" applyFont="1" applyFill="1" applyBorder="1" applyAlignment="1">
      <alignment horizontal="left" vertical="center" shrinkToFit="1"/>
    </xf>
    <xf numFmtId="38" fontId="11" fillId="6" borderId="5" xfId="1" applyFont="1" applyFill="1" applyBorder="1" applyAlignment="1">
      <alignment horizontal="center" vertical="center" shrinkToFit="1"/>
    </xf>
    <xf numFmtId="38" fontId="6" fillId="6" borderId="5" xfId="1" applyFont="1" applyFill="1" applyBorder="1" applyAlignment="1">
      <alignment horizontal="right" vertical="center"/>
    </xf>
    <xf numFmtId="38" fontId="11" fillId="6" borderId="16" xfId="1" applyFont="1" applyFill="1" applyBorder="1" applyAlignment="1">
      <alignment horizontal="center" vertical="center" shrinkToFit="1"/>
    </xf>
    <xf numFmtId="38" fontId="20" fillId="2" borderId="26" xfId="1" applyFont="1" applyFill="1" applyBorder="1" applyAlignment="1">
      <alignment horizontal="center" vertical="center"/>
    </xf>
    <xf numFmtId="38" fontId="20" fillId="2" borderId="1" xfId="1" applyFont="1" applyFill="1" applyBorder="1" applyAlignment="1">
      <alignment horizontal="center" vertical="center"/>
    </xf>
    <xf numFmtId="38" fontId="3" fillId="2" borderId="56" xfId="1" applyFont="1" applyFill="1" applyBorder="1" applyAlignment="1">
      <alignment horizontal="center" vertical="center"/>
    </xf>
    <xf numFmtId="38" fontId="3" fillId="2" borderId="57" xfId="1" applyFont="1" applyFill="1" applyBorder="1" applyAlignment="1">
      <alignment horizontal="center" vertical="center"/>
    </xf>
    <xf numFmtId="38" fontId="3" fillId="2" borderId="60" xfId="1" applyFont="1" applyFill="1" applyBorder="1" applyAlignment="1">
      <alignment horizontal="center" vertical="center"/>
    </xf>
    <xf numFmtId="38" fontId="11" fillId="6" borderId="65" xfId="1" applyFont="1" applyFill="1" applyBorder="1" applyAlignment="1">
      <alignment horizontal="center" vertical="center"/>
    </xf>
    <xf numFmtId="38" fontId="11" fillId="6" borderId="2" xfId="1" applyFont="1" applyFill="1" applyBorder="1" applyAlignment="1">
      <alignment horizontal="center" vertical="center"/>
    </xf>
    <xf numFmtId="176" fontId="21" fillId="6" borderId="3" xfId="1" applyNumberFormat="1" applyFont="1" applyFill="1" applyBorder="1" applyAlignment="1">
      <alignment horizontal="right" vertical="center" shrinkToFit="1"/>
    </xf>
    <xf numFmtId="176" fontId="21" fillId="6" borderId="5" xfId="1" applyNumberFormat="1" applyFont="1" applyFill="1" applyBorder="1" applyAlignment="1">
      <alignment horizontal="right" vertical="center" shrinkToFit="1"/>
    </xf>
    <xf numFmtId="38" fontId="18" fillId="8" borderId="33" xfId="1" applyFont="1" applyFill="1" applyBorder="1" applyAlignment="1">
      <alignment horizontal="center" vertical="center"/>
    </xf>
    <xf numFmtId="38" fontId="19" fillId="8" borderId="34" xfId="1" applyFont="1" applyFill="1" applyBorder="1" applyAlignment="1">
      <alignment horizontal="center" vertical="center"/>
    </xf>
    <xf numFmtId="38" fontId="19" fillId="8" borderId="35" xfId="1" applyFont="1"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38" fontId="11" fillId="6" borderId="75" xfId="1" applyFont="1" applyFill="1" applyBorder="1" applyAlignment="1">
      <alignment horizontal="center" vertical="center"/>
    </xf>
    <xf numFmtId="38" fontId="11" fillId="6" borderId="86" xfId="1" applyFont="1" applyFill="1" applyBorder="1" applyAlignment="1">
      <alignment horizontal="center" vertical="center"/>
    </xf>
    <xf numFmtId="38" fontId="6" fillId="6" borderId="68" xfId="1" applyFont="1" applyFill="1" applyBorder="1" applyAlignment="1">
      <alignment horizontal="right" vertical="center"/>
    </xf>
    <xf numFmtId="38" fontId="11" fillId="6" borderId="68" xfId="1" applyFont="1" applyFill="1" applyBorder="1" applyAlignment="1">
      <alignment horizontal="center" vertical="center" shrinkToFit="1"/>
    </xf>
    <xf numFmtId="38" fontId="11" fillId="6" borderId="69" xfId="1" applyFont="1" applyFill="1" applyBorder="1" applyAlignment="1">
      <alignment horizontal="center" vertical="center" shrinkToFit="1"/>
    </xf>
    <xf numFmtId="38" fontId="6" fillId="10" borderId="30" xfId="1" applyFont="1" applyFill="1" applyBorder="1" applyAlignment="1">
      <alignment horizontal="center" vertical="center"/>
    </xf>
    <xf numFmtId="38" fontId="6" fillId="10" borderId="31" xfId="1" applyFont="1" applyFill="1" applyBorder="1" applyAlignment="1">
      <alignment horizontal="center" vertical="center"/>
    </xf>
    <xf numFmtId="38" fontId="6" fillId="10" borderId="29" xfId="1" applyFont="1" applyFill="1" applyBorder="1" applyAlignment="1">
      <alignment horizontal="right" vertical="center"/>
    </xf>
    <xf numFmtId="38" fontId="6" fillId="10" borderId="30" xfId="1" applyFont="1" applyFill="1" applyBorder="1" applyAlignment="1">
      <alignment horizontal="right" vertical="center"/>
    </xf>
    <xf numFmtId="38" fontId="0" fillId="5" borderId="70" xfId="1" applyFont="1" applyFill="1" applyBorder="1" applyAlignment="1">
      <alignment horizontal="center" vertical="center" shrinkToFit="1"/>
    </xf>
    <xf numFmtId="38" fontId="0" fillId="5" borderId="71" xfId="1" applyFont="1" applyFill="1" applyBorder="1" applyAlignment="1">
      <alignment horizontal="center" vertical="center" shrinkToFit="1"/>
    </xf>
    <xf numFmtId="38" fontId="0" fillId="5" borderId="71" xfId="1" applyFont="1" applyFill="1" applyBorder="1" applyAlignment="1">
      <alignment horizontal="center" vertical="center"/>
    </xf>
    <xf numFmtId="38" fontId="6" fillId="8" borderId="71" xfId="1" applyFont="1" applyFill="1" applyBorder="1" applyAlignment="1">
      <alignment horizontal="right" vertical="center"/>
    </xf>
    <xf numFmtId="38" fontId="11" fillId="6" borderId="68" xfId="1" applyFont="1" applyFill="1" applyBorder="1" applyAlignment="1">
      <alignment horizontal="right" vertical="center" shrinkToFit="1"/>
    </xf>
    <xf numFmtId="0" fontId="0" fillId="5" borderId="48" xfId="0" applyFill="1" applyBorder="1" applyAlignment="1">
      <alignment horizontal="center" vertical="center"/>
    </xf>
    <xf numFmtId="0" fontId="0" fillId="5" borderId="49" xfId="0" applyFill="1" applyBorder="1" applyAlignment="1">
      <alignment horizontal="center" vertical="center"/>
    </xf>
    <xf numFmtId="38" fontId="6" fillId="8" borderId="50" xfId="1" applyFont="1" applyFill="1" applyBorder="1" applyAlignment="1">
      <alignment horizontal="right" vertical="center"/>
    </xf>
    <xf numFmtId="38" fontId="6" fillId="8" borderId="42" xfId="1" applyFont="1" applyFill="1" applyBorder="1" applyAlignment="1">
      <alignment horizontal="right" vertical="center"/>
    </xf>
    <xf numFmtId="38" fontId="6" fillId="8" borderId="50" xfId="1" applyFont="1" applyFill="1" applyBorder="1" applyAlignment="1">
      <alignment vertical="center"/>
    </xf>
    <xf numFmtId="38" fontId="6" fillId="8" borderId="42" xfId="1" applyFont="1" applyFill="1" applyBorder="1" applyAlignment="1">
      <alignment vertical="center"/>
    </xf>
    <xf numFmtId="0" fontId="0" fillId="3" borderId="36" xfId="0"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37" xfId="0" applyFill="1" applyBorder="1" applyAlignment="1">
      <alignment horizontal="center" vertical="center" shrinkToFit="1"/>
    </xf>
    <xf numFmtId="38" fontId="6" fillId="0" borderId="12" xfId="0" applyNumberFormat="1" applyFont="1" applyBorder="1" applyAlignment="1">
      <alignment horizontal="center" vertical="center"/>
    </xf>
    <xf numFmtId="0" fontId="6" fillId="0" borderId="0" xfId="0" applyFont="1" applyAlignment="1">
      <alignment horizontal="center" vertical="center"/>
    </xf>
    <xf numFmtId="0" fontId="0" fillId="10" borderId="28" xfId="0" applyFill="1" applyBorder="1" applyAlignment="1">
      <alignment horizontal="center" vertical="center"/>
    </xf>
    <xf numFmtId="0" fontId="0" fillId="10" borderId="29" xfId="0" applyFill="1" applyBorder="1" applyAlignment="1">
      <alignment horizontal="center" vertical="center"/>
    </xf>
    <xf numFmtId="38" fontId="6" fillId="10" borderId="31" xfId="1" applyFont="1" applyFill="1" applyBorder="1" applyAlignment="1">
      <alignment horizontal="right" vertical="center"/>
    </xf>
    <xf numFmtId="38" fontId="6" fillId="10" borderId="37" xfId="1" applyFont="1" applyFill="1" applyBorder="1" applyAlignment="1">
      <alignment horizontal="center" vertical="center" shrinkToFit="1"/>
    </xf>
    <xf numFmtId="38" fontId="6" fillId="10" borderId="29" xfId="1" applyFont="1" applyFill="1" applyBorder="1" applyAlignment="1">
      <alignment horizontal="center" vertical="center" shrinkToFit="1"/>
    </xf>
    <xf numFmtId="38" fontId="6" fillId="8" borderId="77" xfId="1" applyFont="1" applyFill="1" applyBorder="1" applyAlignment="1">
      <alignment horizontal="right" vertical="center"/>
    </xf>
    <xf numFmtId="0" fontId="0" fillId="3" borderId="43" xfId="0" applyFill="1" applyBorder="1" applyAlignment="1">
      <alignment horizontal="center" vertical="center"/>
    </xf>
    <xf numFmtId="0" fontId="0" fillId="3" borderId="9" xfId="0" applyFill="1" applyBorder="1" applyAlignment="1">
      <alignment horizontal="center" vertical="center"/>
    </xf>
    <xf numFmtId="38" fontId="6" fillId="0" borderId="95" xfId="0" applyNumberFormat="1" applyFont="1" applyBorder="1" applyAlignment="1">
      <alignment horizontal="center" vertical="center"/>
    </xf>
    <xf numFmtId="0" fontId="6" fillId="0" borderId="24" xfId="0" applyFont="1" applyBorder="1" applyAlignment="1">
      <alignment horizontal="center" vertical="center"/>
    </xf>
    <xf numFmtId="0" fontId="0" fillId="10" borderId="26" xfId="0" applyFill="1" applyBorder="1" applyAlignment="1">
      <alignment horizontal="center" vertical="center"/>
    </xf>
    <xf numFmtId="0" fontId="0" fillId="10" borderId="1" xfId="0" applyFill="1" applyBorder="1" applyAlignment="1">
      <alignment horizontal="center" vertical="center"/>
    </xf>
    <xf numFmtId="38" fontId="3" fillId="0" borderId="1" xfId="1" applyFont="1" applyBorder="1" applyAlignment="1">
      <alignment horizontal="center" vertical="center" wrapText="1"/>
    </xf>
    <xf numFmtId="38" fontId="3" fillId="0" borderId="1" xfId="1" applyFont="1" applyBorder="1" applyAlignment="1">
      <alignment horizontal="right" vertical="center"/>
    </xf>
    <xf numFmtId="38" fontId="3" fillId="0" borderId="3" xfId="1" applyFont="1" applyBorder="1" applyAlignment="1">
      <alignment horizontal="right" vertical="center"/>
    </xf>
    <xf numFmtId="38" fontId="0" fillId="0" borderId="1" xfId="1" applyFont="1" applyFill="1" applyBorder="1" applyAlignment="1">
      <alignment horizontal="center" vertical="center"/>
    </xf>
    <xf numFmtId="38" fontId="0" fillId="0" borderId="1" xfId="1" applyFont="1" applyBorder="1" applyAlignment="1">
      <alignment horizontal="center" vertical="center"/>
    </xf>
    <xf numFmtId="38" fontId="6" fillId="10" borderId="1" xfId="1" applyFont="1" applyFill="1" applyBorder="1" applyAlignment="1">
      <alignment horizontal="right" vertical="center"/>
    </xf>
    <xf numFmtId="38" fontId="6" fillId="10" borderId="3" xfId="1" applyFont="1" applyFill="1" applyBorder="1" applyAlignment="1">
      <alignment horizontal="right" vertical="center"/>
    </xf>
    <xf numFmtId="38" fontId="6" fillId="8" borderId="3" xfId="1" applyFont="1" applyFill="1" applyBorder="1" applyAlignment="1">
      <alignment vertical="center"/>
    </xf>
    <xf numFmtId="38" fontId="6" fillId="8" borderId="5" xfId="1" applyFont="1" applyFill="1" applyBorder="1" applyAlignment="1">
      <alignment vertical="center"/>
    </xf>
    <xf numFmtId="38" fontId="6" fillId="8" borderId="3" xfId="1" applyFont="1" applyFill="1" applyBorder="1" applyAlignment="1">
      <alignment horizontal="right" vertical="center"/>
    </xf>
    <xf numFmtId="38" fontId="6" fillId="8" borderId="5" xfId="1" applyFont="1" applyFill="1" applyBorder="1" applyAlignment="1">
      <alignment horizontal="right" vertical="center"/>
    </xf>
    <xf numFmtId="38" fontId="3" fillId="0" borderId="30" xfId="1" applyFont="1" applyFill="1" applyBorder="1" applyAlignment="1">
      <alignment horizontal="right" vertical="center"/>
    </xf>
    <xf numFmtId="38" fontId="3" fillId="0" borderId="31" xfId="1" applyFont="1" applyFill="1" applyBorder="1" applyAlignment="1">
      <alignment horizontal="right" vertical="center"/>
    </xf>
    <xf numFmtId="38" fontId="6" fillId="8" borderId="6" xfId="1" applyFont="1" applyFill="1" applyBorder="1" applyAlignment="1">
      <alignment horizontal="right" vertical="center"/>
    </xf>
    <xf numFmtId="38" fontId="6" fillId="8" borderId="7" xfId="1" applyFont="1" applyFill="1" applyBorder="1" applyAlignment="1">
      <alignment horizontal="right" vertical="center"/>
    </xf>
    <xf numFmtId="0" fontId="0" fillId="5" borderId="17" xfId="0" applyFill="1" applyBorder="1" applyAlignment="1">
      <alignment horizontal="center" vertical="center"/>
    </xf>
    <xf numFmtId="0" fontId="0" fillId="5" borderId="11" xfId="0" applyFill="1" applyBorder="1" applyAlignment="1">
      <alignment horizontal="center" vertical="center"/>
    </xf>
    <xf numFmtId="38" fontId="6" fillId="8" borderId="6" xfId="1" applyFont="1" applyFill="1" applyBorder="1" applyAlignment="1">
      <alignment vertical="center"/>
    </xf>
    <xf numFmtId="38" fontId="6" fillId="8" borderId="7" xfId="1" applyFont="1" applyFill="1" applyBorder="1" applyAlignment="1">
      <alignment vertical="center"/>
    </xf>
    <xf numFmtId="0" fontId="6" fillId="8" borderId="3" xfId="0" applyFont="1" applyFill="1" applyBorder="1" applyAlignment="1">
      <alignment horizontal="right" vertical="center"/>
    </xf>
    <xf numFmtId="0" fontId="6" fillId="8" borderId="5" xfId="0" applyFont="1" applyFill="1" applyBorder="1" applyAlignment="1">
      <alignment horizontal="right" vertical="center"/>
    </xf>
    <xf numFmtId="0" fontId="0" fillId="5" borderId="15" xfId="0" applyFill="1" applyBorder="1" applyAlignment="1">
      <alignment horizontal="center" vertical="center"/>
    </xf>
    <xf numFmtId="0" fontId="0" fillId="5" borderId="1" xfId="0" applyFill="1" applyBorder="1" applyAlignment="1">
      <alignment horizontal="center" vertical="center"/>
    </xf>
    <xf numFmtId="0" fontId="6" fillId="8" borderId="3" xfId="0" applyFont="1" applyFill="1" applyBorder="1">
      <alignment vertical="center"/>
    </xf>
    <xf numFmtId="0" fontId="6" fillId="8" borderId="5" xfId="0" applyFont="1" applyFill="1" applyBorder="1">
      <alignment vertical="center"/>
    </xf>
    <xf numFmtId="0" fontId="0" fillId="5" borderId="14" xfId="0" applyFill="1" applyBorder="1" applyAlignment="1">
      <alignment horizontal="center" vertical="center"/>
    </xf>
    <xf numFmtId="0" fontId="0" fillId="5" borderId="21" xfId="0" applyFill="1" applyBorder="1" applyAlignment="1">
      <alignment horizontal="center" vertical="center"/>
    </xf>
    <xf numFmtId="0" fontId="0" fillId="5" borderId="20" xfId="0" applyFill="1" applyBorder="1" applyAlignment="1">
      <alignment horizontal="center" vertical="center"/>
    </xf>
    <xf numFmtId="0" fontId="0" fillId="5" borderId="19" xfId="0" applyFill="1" applyBorder="1" applyAlignment="1">
      <alignment horizontal="center" vertical="center"/>
    </xf>
    <xf numFmtId="38" fontId="3" fillId="0" borderId="45" xfId="1" applyFont="1" applyFill="1" applyBorder="1" applyAlignment="1">
      <alignment horizontal="center" vertical="center"/>
    </xf>
    <xf numFmtId="38" fontId="3" fillId="0" borderId="0" xfId="1" applyFont="1" applyBorder="1" applyAlignment="1">
      <alignment horizontal="center" vertical="center"/>
    </xf>
    <xf numFmtId="38" fontId="0" fillId="10" borderId="56" xfId="1" applyFont="1" applyFill="1" applyBorder="1" applyAlignment="1">
      <alignment horizontal="center" vertical="center" shrinkToFit="1"/>
    </xf>
    <xf numFmtId="38" fontId="0" fillId="10" borderId="57" xfId="1" applyFont="1" applyFill="1" applyBorder="1" applyAlignment="1">
      <alignment horizontal="center" vertical="center" shrinkToFit="1"/>
    </xf>
    <xf numFmtId="38" fontId="0" fillId="10" borderId="26" xfId="1" applyFont="1" applyFill="1" applyBorder="1" applyAlignment="1">
      <alignment horizontal="center" vertical="center" shrinkToFit="1"/>
    </xf>
    <xf numFmtId="38" fontId="0" fillId="10" borderId="57" xfId="1" applyFont="1" applyFill="1" applyBorder="1" applyAlignment="1">
      <alignment horizontal="center" vertical="center"/>
    </xf>
    <xf numFmtId="38" fontId="0" fillId="10" borderId="1" xfId="1" applyFont="1" applyFill="1" applyBorder="1" applyAlignment="1">
      <alignment horizontal="center" vertical="center"/>
    </xf>
    <xf numFmtId="38" fontId="14" fillId="10" borderId="57" xfId="1" applyFont="1" applyFill="1" applyBorder="1" applyAlignment="1">
      <alignment horizontal="center" vertical="center" wrapText="1" shrinkToFit="1"/>
    </xf>
    <xf numFmtId="38" fontId="14" fillId="10" borderId="1" xfId="1" applyFont="1" applyFill="1" applyBorder="1" applyAlignment="1">
      <alignment horizontal="center" vertical="center" wrapText="1" shrinkToFit="1"/>
    </xf>
    <xf numFmtId="38" fontId="0" fillId="10" borderId="60" xfId="1" applyFont="1" applyFill="1" applyBorder="1" applyAlignment="1">
      <alignment horizontal="center" vertical="center"/>
    </xf>
    <xf numFmtId="38" fontId="0" fillId="10" borderId="89" xfId="1" applyFont="1" applyFill="1" applyBorder="1" applyAlignment="1">
      <alignment horizontal="center" vertical="center"/>
    </xf>
    <xf numFmtId="0" fontId="0" fillId="5" borderId="80" xfId="0" applyFill="1" applyBorder="1" applyAlignment="1">
      <alignment horizontal="center" vertical="center"/>
    </xf>
    <xf numFmtId="0" fontId="0" fillId="5" borderId="81" xfId="0" applyFill="1" applyBorder="1" applyAlignment="1">
      <alignment horizontal="center" vertical="center"/>
    </xf>
    <xf numFmtId="0" fontId="0" fillId="5" borderId="82" xfId="0" applyFill="1" applyBorder="1" applyAlignment="1">
      <alignment horizontal="center" vertical="center"/>
    </xf>
    <xf numFmtId="0" fontId="0" fillId="5" borderId="83" xfId="0" applyFill="1" applyBorder="1" applyAlignment="1">
      <alignment horizontal="center" vertical="center"/>
    </xf>
    <xf numFmtId="0" fontId="0" fillId="5" borderId="84" xfId="0" applyFill="1" applyBorder="1" applyAlignment="1">
      <alignment horizontal="center" vertical="center"/>
    </xf>
    <xf numFmtId="0" fontId="0" fillId="5" borderId="8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E291C-3EA3-403F-A89D-ACC54EC048F1}">
  <dimension ref="A3:G24"/>
  <sheetViews>
    <sheetView tabSelected="1" view="pageBreakPreview" zoomScaleNormal="100" zoomScaleSheetLayoutView="100" workbookViewId="0">
      <selection activeCell="B12" sqref="B12"/>
    </sheetView>
  </sheetViews>
  <sheetFormatPr defaultRowHeight="13.5" x14ac:dyDescent="0.15"/>
  <cols>
    <col min="1" max="1" width="9.125" bestFit="1" customWidth="1"/>
    <col min="2" max="2" width="13.25" customWidth="1"/>
    <col min="3" max="3" width="10.75" customWidth="1"/>
    <col min="4" max="6" width="14.625" customWidth="1"/>
    <col min="7" max="7" width="18.625" customWidth="1"/>
    <col min="8" max="8" width="8.875" customWidth="1"/>
    <col min="9" max="9" width="4.5" customWidth="1"/>
    <col min="10" max="10" width="6.375" customWidth="1"/>
    <col min="11" max="11" width="12.5" customWidth="1"/>
    <col min="12" max="12" width="8.875" customWidth="1"/>
  </cols>
  <sheetData>
    <row r="3" spans="1:7" ht="21" x14ac:dyDescent="0.15">
      <c r="B3" s="128" t="s">
        <v>120</v>
      </c>
      <c r="D3" s="128" t="s">
        <v>111</v>
      </c>
    </row>
    <row r="5" spans="1:7" ht="18.95" customHeight="1" x14ac:dyDescent="0.15">
      <c r="B5" s="127" t="s">
        <v>113</v>
      </c>
    </row>
    <row r="6" spans="1:7" ht="18.95" customHeight="1" x14ac:dyDescent="0.15">
      <c r="B6" s="127" t="s">
        <v>114</v>
      </c>
    </row>
    <row r="7" spans="1:7" ht="18.95" customHeight="1" x14ac:dyDescent="0.15">
      <c r="B7" s="127" t="s">
        <v>115</v>
      </c>
    </row>
    <row r="8" spans="1:7" ht="18.95" customHeight="1" x14ac:dyDescent="0.15">
      <c r="B8" s="127" t="s">
        <v>116</v>
      </c>
    </row>
    <row r="9" spans="1:7" ht="18.95" customHeight="1" x14ac:dyDescent="0.15">
      <c r="B9" s="127" t="s">
        <v>117</v>
      </c>
    </row>
    <row r="10" spans="1:7" ht="17.25" x14ac:dyDescent="0.15">
      <c r="A10" s="125" t="s">
        <v>85</v>
      </c>
      <c r="B10" s="127"/>
      <c r="C10" s="127"/>
      <c r="D10" s="127"/>
      <c r="E10" s="127"/>
      <c r="F10" s="127"/>
      <c r="G10" s="127"/>
    </row>
    <row r="11" spans="1:7" ht="33.75" thickBot="1" x14ac:dyDescent="0.2">
      <c r="A11" s="154"/>
      <c r="B11" s="129" t="s">
        <v>87</v>
      </c>
      <c r="C11" s="129" t="s">
        <v>101</v>
      </c>
      <c r="D11" s="129" t="s">
        <v>102</v>
      </c>
      <c r="E11" s="129" t="s">
        <v>103</v>
      </c>
      <c r="F11" s="129" t="s">
        <v>104</v>
      </c>
      <c r="G11" s="130" t="s">
        <v>105</v>
      </c>
    </row>
    <row r="12" spans="1:7" ht="20.100000000000001" customHeight="1" x14ac:dyDescent="0.15">
      <c r="A12" s="126" t="s">
        <v>86</v>
      </c>
      <c r="B12" s="142"/>
      <c r="C12" s="143"/>
      <c r="D12" s="144"/>
      <c r="E12" s="144"/>
      <c r="F12" s="145"/>
      <c r="G12" s="124">
        <f>SUM(D12:F12)</f>
        <v>0</v>
      </c>
    </row>
    <row r="13" spans="1:7" ht="20.100000000000001" customHeight="1" x14ac:dyDescent="0.15">
      <c r="A13" s="126">
        <v>1</v>
      </c>
      <c r="B13" s="146"/>
      <c r="C13" s="147"/>
      <c r="D13" s="148"/>
      <c r="E13" s="148"/>
      <c r="F13" s="149"/>
      <c r="G13" s="124">
        <f>SUM(D13:F13)</f>
        <v>0</v>
      </c>
    </row>
    <row r="14" spans="1:7" ht="20.100000000000001" customHeight="1" x14ac:dyDescent="0.15">
      <c r="A14" s="126">
        <v>2</v>
      </c>
      <c r="B14" s="146"/>
      <c r="C14" s="147"/>
      <c r="D14" s="148"/>
      <c r="E14" s="148"/>
      <c r="F14" s="149"/>
      <c r="G14" s="124">
        <f t="shared" ref="G14:G15" si="0">SUM(D14:F14)</f>
        <v>0</v>
      </c>
    </row>
    <row r="15" spans="1:7" ht="20.100000000000001" customHeight="1" thickBot="1" x14ac:dyDescent="0.2">
      <c r="A15" s="126">
        <v>3</v>
      </c>
      <c r="B15" s="150"/>
      <c r="C15" s="151"/>
      <c r="D15" s="152"/>
      <c r="E15" s="152"/>
      <c r="F15" s="153"/>
      <c r="G15" s="124">
        <f t="shared" si="0"/>
        <v>0</v>
      </c>
    </row>
    <row r="16" spans="1:7" ht="17.25" x14ac:dyDescent="0.15">
      <c r="A16" s="127"/>
      <c r="B16" s="127"/>
      <c r="C16" s="127"/>
      <c r="D16" s="127"/>
      <c r="E16" s="127"/>
      <c r="F16" s="127"/>
      <c r="G16" s="127"/>
    </row>
    <row r="17" spans="1:7" ht="17.25" x14ac:dyDescent="0.15">
      <c r="B17" s="127"/>
      <c r="C17" s="136"/>
      <c r="D17" s="136" t="str">
        <f>B3</f>
        <v>令和7年度</v>
      </c>
      <c r="E17" s="137" t="s">
        <v>112</v>
      </c>
      <c r="F17" s="127"/>
      <c r="G17" s="127"/>
    </row>
    <row r="18" spans="1:7" ht="23.25" customHeight="1" x14ac:dyDescent="0.15">
      <c r="A18" s="127"/>
      <c r="C18" s="138"/>
      <c r="D18" s="131" t="s">
        <v>91</v>
      </c>
      <c r="E18" s="131" t="s">
        <v>92</v>
      </c>
      <c r="F18" s="131" t="s">
        <v>93</v>
      </c>
      <c r="G18" s="131" t="s">
        <v>98</v>
      </c>
    </row>
    <row r="19" spans="1:7" ht="23.25" customHeight="1" x14ac:dyDescent="0.15">
      <c r="C19" s="139" t="s">
        <v>88</v>
      </c>
      <c r="D19" s="132">
        <f>SUM(計算用!Q21:T24)</f>
        <v>0</v>
      </c>
      <c r="E19" s="132">
        <f>計算用!Q27+計算用!Q28-計算用!Q29</f>
        <v>0</v>
      </c>
      <c r="F19" s="132">
        <f>計算用!Q31-計算用!Q32</f>
        <v>0</v>
      </c>
      <c r="G19" s="132">
        <f>計算用!Q33</f>
        <v>0</v>
      </c>
    </row>
    <row r="20" spans="1:7" ht="23.25" customHeight="1" x14ac:dyDescent="0.15">
      <c r="C20" s="139" t="s">
        <v>89</v>
      </c>
      <c r="D20" s="132">
        <f>SUM(計算用!AM21:AP24)</f>
        <v>0</v>
      </c>
      <c r="E20" s="132">
        <f>計算用!AM27+計算用!AM28-計算用!AM29</f>
        <v>0</v>
      </c>
      <c r="F20" s="132">
        <f>計算用!AM31-計算用!AM32</f>
        <v>0</v>
      </c>
      <c r="G20" s="132">
        <f>計算用!AM33</f>
        <v>0</v>
      </c>
    </row>
    <row r="21" spans="1:7" ht="23.25" customHeight="1" thickBot="1" x14ac:dyDescent="0.2">
      <c r="C21" s="139" t="s">
        <v>90</v>
      </c>
      <c r="D21" s="132">
        <f>SUM(計算用!BI21:BL22)</f>
        <v>0</v>
      </c>
      <c r="E21" s="132">
        <f>計算用!BI27-計算用!BI29</f>
        <v>0</v>
      </c>
      <c r="F21" s="133">
        <f>計算用!BI31-計算用!BI32</f>
        <v>0</v>
      </c>
      <c r="G21" s="133">
        <f>計算用!BI33</f>
        <v>0</v>
      </c>
    </row>
    <row r="22" spans="1:7" ht="23.25" customHeight="1" x14ac:dyDescent="0.15">
      <c r="A22" s="127"/>
      <c r="D22" s="127"/>
      <c r="E22" s="127"/>
      <c r="F22" s="140" t="s">
        <v>107</v>
      </c>
      <c r="G22" s="134">
        <f>SUM(G19:G21)</f>
        <v>0</v>
      </c>
    </row>
    <row r="23" spans="1:7" ht="22.7" customHeight="1" thickBot="1" x14ac:dyDescent="0.2">
      <c r="A23" s="127"/>
      <c r="D23" s="127"/>
      <c r="E23" s="127"/>
      <c r="F23" s="141" t="s">
        <v>108</v>
      </c>
      <c r="G23" s="135">
        <f>ROUNDUP(G22/12,-2)</f>
        <v>0</v>
      </c>
    </row>
    <row r="24" spans="1:7" ht="60" customHeight="1" x14ac:dyDescent="0.15">
      <c r="A24" s="127"/>
      <c r="B24" s="127"/>
      <c r="C24" s="127"/>
      <c r="D24" s="127"/>
      <c r="E24" s="127"/>
      <c r="F24" s="155" t="s">
        <v>110</v>
      </c>
      <c r="G24" s="155"/>
    </row>
  </sheetData>
  <sheetProtection algorithmName="SHA-512" hashValue="DopZafn4nVj2M8mafZ8yZH1TBTuLG11YeZeTdDyZDChpvcQgZZje62FdjARYCIYW+0gtzX0BscyulikxrI/a1w==" saltValue="U8vkeh1x2P3GRTXVXqzE1g==" spinCount="100000" sheet="1" objects="1" scenarios="1" selectLockedCells="1"/>
  <mergeCells count="1">
    <mergeCell ref="F24:G24"/>
  </mergeCells>
  <phoneticPr fontId="2"/>
  <dataValidations count="1">
    <dataValidation type="list" allowBlank="1" showInputMessage="1" showErrorMessage="1" sqref="C12:C15" xr:uid="{E999238F-E049-41E9-A6C3-5A0F1B218F3E}">
      <formula1>"〇"</formula1>
    </dataValidation>
  </dataValidations>
  <pageMargins left="0.7" right="0.7" top="0.75" bottom="0.75" header="0.3" footer="0.3"/>
  <pageSetup paperSize="9" scale="83" orientation="landscape" r:id="rId1"/>
  <colBreaks count="1" manualBreakCount="1">
    <brk id="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1456BF9-86F7-438E-B9CA-2A7A18413F78}">
          <x14:formula1>
            <xm:f>リスト!$A$3:$A$7</xm:f>
          </x14:formula1>
          <xm:sqref>B12:B15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70"/>
  <sheetViews>
    <sheetView view="pageBreakPreview" zoomScale="80" zoomScaleNormal="100" zoomScaleSheetLayoutView="80" workbookViewId="0"/>
  </sheetViews>
  <sheetFormatPr defaultColWidth="9" defaultRowHeight="13.5" x14ac:dyDescent="0.15"/>
  <cols>
    <col min="1" max="67" width="2.125" style="28" customWidth="1"/>
    <col min="68" max="68" width="7.875" style="28" bestFit="1" customWidth="1"/>
    <col min="69" max="16384" width="9" style="28"/>
  </cols>
  <sheetData>
    <row r="1" spans="1:69" ht="27" customHeight="1" thickBot="1" x14ac:dyDescent="0.2">
      <c r="A1" s="37"/>
      <c r="B1" s="38"/>
      <c r="C1" s="38"/>
      <c r="D1" s="38"/>
      <c r="E1" s="38"/>
      <c r="F1" s="38"/>
      <c r="G1" s="38"/>
      <c r="H1" s="38"/>
      <c r="I1" s="82" t="str">
        <f>国民健康保険税試算シート!B3</f>
        <v>令和7年度</v>
      </c>
      <c r="J1" s="38"/>
      <c r="K1" s="38"/>
      <c r="L1" s="38"/>
      <c r="M1" s="38"/>
      <c r="N1" s="38"/>
      <c r="O1" s="38"/>
      <c r="P1" s="117" t="s">
        <v>106</v>
      </c>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9"/>
    </row>
    <row r="2" spans="1:69" ht="18" customHeight="1" thickBot="1" x14ac:dyDescent="0.2">
      <c r="A2" s="40"/>
      <c r="B2" s="410" t="s">
        <v>79</v>
      </c>
      <c r="C2" s="410"/>
      <c r="D2" s="410"/>
      <c r="E2" s="410"/>
      <c r="F2" s="410"/>
      <c r="G2" s="410"/>
      <c r="H2" s="410"/>
      <c r="I2" s="410"/>
      <c r="J2" s="410"/>
      <c r="K2" s="410"/>
      <c r="L2" s="44"/>
      <c r="M2" s="44"/>
      <c r="N2" s="411" t="s">
        <v>68</v>
      </c>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29"/>
      <c r="AS2" s="29"/>
      <c r="AT2" s="118"/>
      <c r="AU2" s="119"/>
      <c r="AV2" s="119"/>
      <c r="AW2" s="119"/>
      <c r="AX2" s="119"/>
      <c r="AY2" s="119"/>
      <c r="AZ2" s="119" t="str">
        <f>I1</f>
        <v>令和7年度</v>
      </c>
      <c r="BA2" s="119"/>
      <c r="BB2" s="119"/>
      <c r="BC2" s="119"/>
      <c r="BD2" s="119"/>
      <c r="BE2" s="119" t="s">
        <v>109</v>
      </c>
      <c r="BF2" s="119"/>
      <c r="BG2" s="119"/>
      <c r="BH2" s="119"/>
      <c r="BI2" s="119"/>
      <c r="BJ2" s="119"/>
      <c r="BK2" s="119"/>
      <c r="BL2" s="119"/>
      <c r="BM2" s="120"/>
      <c r="BN2" s="41"/>
      <c r="BP2" s="35" t="s">
        <v>55</v>
      </c>
      <c r="BQ2" s="36"/>
    </row>
    <row r="3" spans="1:69" ht="18" customHeight="1" thickTop="1" x14ac:dyDescent="0.15">
      <c r="A3" s="40"/>
      <c r="B3" s="341" t="s">
        <v>0</v>
      </c>
      <c r="C3" s="342"/>
      <c r="D3" s="342"/>
      <c r="E3" s="342"/>
      <c r="F3" s="342"/>
      <c r="G3" s="342"/>
      <c r="H3" s="342"/>
      <c r="I3" s="342"/>
      <c r="J3" s="342"/>
      <c r="K3" s="343"/>
      <c r="L3" s="46"/>
      <c r="M3"/>
      <c r="N3" s="412" t="s">
        <v>65</v>
      </c>
      <c r="O3" s="413"/>
      <c r="P3" s="413"/>
      <c r="Q3" s="413"/>
      <c r="R3" s="413"/>
      <c r="S3" s="413"/>
      <c r="T3" s="413"/>
      <c r="U3" s="413"/>
      <c r="V3" s="413"/>
      <c r="W3" s="413"/>
      <c r="X3" s="415" t="s">
        <v>66</v>
      </c>
      <c r="Y3" s="415"/>
      <c r="Z3" s="415"/>
      <c r="AA3" s="415"/>
      <c r="AB3" s="415"/>
      <c r="AC3" s="415"/>
      <c r="AD3" s="415"/>
      <c r="AE3" s="417" t="s">
        <v>74</v>
      </c>
      <c r="AF3" s="417"/>
      <c r="AG3" s="417"/>
      <c r="AH3" s="417" t="s">
        <v>75</v>
      </c>
      <c r="AI3" s="417"/>
      <c r="AJ3" s="417"/>
      <c r="AK3" s="415" t="s">
        <v>67</v>
      </c>
      <c r="AL3" s="415"/>
      <c r="AM3" s="415"/>
      <c r="AN3" s="415"/>
      <c r="AO3" s="415"/>
      <c r="AP3" s="415"/>
      <c r="AQ3" s="419"/>
      <c r="AR3" s="29"/>
      <c r="AS3" s="29"/>
      <c r="AT3" s="421"/>
      <c r="AU3" s="422"/>
      <c r="AV3" s="422"/>
      <c r="AW3" s="422"/>
      <c r="AX3" s="423"/>
      <c r="AY3" s="406" t="s">
        <v>24</v>
      </c>
      <c r="AZ3" s="406"/>
      <c r="BA3" s="406"/>
      <c r="BB3" s="406"/>
      <c r="BC3" s="406"/>
      <c r="BD3" s="406"/>
      <c r="BE3" s="406"/>
      <c r="BF3" s="406"/>
      <c r="BG3" s="406"/>
      <c r="BH3" s="406"/>
      <c r="BI3" s="406"/>
      <c r="BJ3" s="406"/>
      <c r="BK3" s="406"/>
      <c r="BL3" s="406"/>
      <c r="BM3" s="407"/>
      <c r="BN3" s="41"/>
      <c r="BP3" s="42" t="s">
        <v>62</v>
      </c>
      <c r="BQ3" s="36"/>
    </row>
    <row r="4" spans="1:69" ht="18" customHeight="1" x14ac:dyDescent="0.15">
      <c r="A4" s="40"/>
      <c r="B4" s="161" t="s">
        <v>48</v>
      </c>
      <c r="C4" s="162"/>
      <c r="D4" s="163"/>
      <c r="E4" s="164">
        <f>IF(国民健康保険税試算シート!C12="〇",国民健康保険税試算シート!D12+国民健康保険税試算シート!E12+国民健康保険税試算シート!F12,0)</f>
        <v>0</v>
      </c>
      <c r="F4" s="165"/>
      <c r="G4" s="165"/>
      <c r="H4" s="165"/>
      <c r="I4" s="165"/>
      <c r="J4" s="165"/>
      <c r="K4" s="7" t="s">
        <v>1</v>
      </c>
      <c r="L4" s="23"/>
      <c r="M4" s="29"/>
      <c r="N4" s="414"/>
      <c r="O4" s="199"/>
      <c r="P4" s="199"/>
      <c r="Q4" s="199"/>
      <c r="R4" s="199"/>
      <c r="S4" s="199"/>
      <c r="T4" s="199"/>
      <c r="U4" s="199"/>
      <c r="V4" s="199"/>
      <c r="W4" s="199"/>
      <c r="X4" s="416"/>
      <c r="Y4" s="416"/>
      <c r="Z4" s="416"/>
      <c r="AA4" s="416"/>
      <c r="AB4" s="416"/>
      <c r="AC4" s="416"/>
      <c r="AD4" s="416"/>
      <c r="AE4" s="418"/>
      <c r="AF4" s="418"/>
      <c r="AG4" s="418"/>
      <c r="AH4" s="418"/>
      <c r="AI4" s="418"/>
      <c r="AJ4" s="418"/>
      <c r="AK4" s="416"/>
      <c r="AL4" s="416"/>
      <c r="AM4" s="416"/>
      <c r="AN4" s="416"/>
      <c r="AO4" s="416"/>
      <c r="AP4" s="416"/>
      <c r="AQ4" s="420"/>
      <c r="AR4" s="29"/>
      <c r="AS4" s="29"/>
      <c r="AT4" s="424"/>
      <c r="AU4" s="425"/>
      <c r="AV4" s="425"/>
      <c r="AW4" s="425"/>
      <c r="AX4" s="426"/>
      <c r="AY4" s="406" t="s">
        <v>18</v>
      </c>
      <c r="AZ4" s="406"/>
      <c r="BA4" s="406"/>
      <c r="BB4" s="406"/>
      <c r="BC4" s="408"/>
      <c r="BD4" s="409" t="s">
        <v>21</v>
      </c>
      <c r="BE4" s="406"/>
      <c r="BF4" s="406"/>
      <c r="BG4" s="406"/>
      <c r="BH4" s="408"/>
      <c r="BI4" s="409" t="s">
        <v>22</v>
      </c>
      <c r="BJ4" s="406"/>
      <c r="BK4" s="406"/>
      <c r="BL4" s="406"/>
      <c r="BM4" s="407"/>
      <c r="BN4" s="41"/>
      <c r="BP4" s="42" t="s">
        <v>56</v>
      </c>
      <c r="BQ4" s="36"/>
    </row>
    <row r="5" spans="1:69" ht="18" customHeight="1" x14ac:dyDescent="0.15">
      <c r="A5" s="40"/>
      <c r="B5" s="161" t="s">
        <v>49</v>
      </c>
      <c r="C5" s="162"/>
      <c r="D5" s="163"/>
      <c r="E5" s="164">
        <f>IF(国民健康保険税試算シート!C13="〇",国民健康保険税試算シート!D13+国民健康保険税試算シート!E13+国民健康保険税試算シート!F13,0)</f>
        <v>0</v>
      </c>
      <c r="F5" s="165"/>
      <c r="G5" s="165"/>
      <c r="H5" s="165"/>
      <c r="I5" s="165"/>
      <c r="J5" s="165"/>
      <c r="K5" s="7" t="s">
        <v>1</v>
      </c>
      <c r="L5" s="23"/>
      <c r="M5" s="29"/>
      <c r="N5" s="379" t="s">
        <v>48</v>
      </c>
      <c r="O5" s="380"/>
      <c r="P5" s="380"/>
      <c r="Q5" s="381" t="str">
        <f>IF(国民健康保険税試算シート!C12="〇","世帯主","ギ主×")</f>
        <v>ギ主×</v>
      </c>
      <c r="R5" s="381"/>
      <c r="S5" s="381"/>
      <c r="T5" s="381"/>
      <c r="U5" s="381"/>
      <c r="V5" s="199" t="str">
        <f>IF(Q5="","",IF(Q5="ギ主×","-","〇"))</f>
        <v>-</v>
      </c>
      <c r="W5" s="199"/>
      <c r="X5" s="382">
        <f>国民健康保険税試算シート!G12</f>
        <v>0</v>
      </c>
      <c r="Y5" s="382"/>
      <c r="Z5" s="382"/>
      <c r="AA5" s="382"/>
      <c r="AB5" s="382"/>
      <c r="AC5" s="383"/>
      <c r="AD5" s="50" t="s">
        <v>1</v>
      </c>
      <c r="AE5" s="384" t="str">
        <f>IF(国民健康保険税試算シート!D12+国民健康保険税試算シート!E12&gt;0,"〇","")</f>
        <v/>
      </c>
      <c r="AF5" s="384"/>
      <c r="AG5" s="384"/>
      <c r="AH5" s="385" t="str">
        <f>IF(OR(AND(国民健康保険税試算シート!B12="65～74歳",国民健康保険税試算シート!E12&gt;0),AND(国民健康保険税試算シート!B12="75歳以上",国民健康保険税試算シート!E12&gt;0)),"〇","")</f>
        <v/>
      </c>
      <c r="AI5" s="385"/>
      <c r="AJ5" s="385"/>
      <c r="AK5" s="386">
        <f>IF(X5="","",IF(AH5="",X5,IF(国民健康保険税試算シート!E12-150000&lt;0,国民健康保険税試算シート!G12-国民健康保険税試算シート!E12,X5-150000)))</f>
        <v>0</v>
      </c>
      <c r="AL5" s="386"/>
      <c r="AM5" s="386"/>
      <c r="AN5" s="386"/>
      <c r="AO5" s="386"/>
      <c r="AP5" s="387"/>
      <c r="AQ5" s="55" t="s">
        <v>1</v>
      </c>
      <c r="AR5" s="29"/>
      <c r="AS5" s="29"/>
      <c r="AT5" s="402" t="s">
        <v>17</v>
      </c>
      <c r="AU5" s="403"/>
      <c r="AV5" s="403"/>
      <c r="AW5" s="403"/>
      <c r="AX5" s="403"/>
      <c r="AY5" s="400">
        <v>6.97</v>
      </c>
      <c r="AZ5" s="401"/>
      <c r="BA5" s="401"/>
      <c r="BB5" s="401"/>
      <c r="BC5" s="101" t="s">
        <v>19</v>
      </c>
      <c r="BD5" s="404">
        <v>2.48</v>
      </c>
      <c r="BE5" s="405"/>
      <c r="BF5" s="405"/>
      <c r="BG5" s="405"/>
      <c r="BH5" s="102" t="s">
        <v>19</v>
      </c>
      <c r="BI5" s="400">
        <v>2.19</v>
      </c>
      <c r="BJ5" s="401"/>
      <c r="BK5" s="401"/>
      <c r="BL5" s="401"/>
      <c r="BM5" s="105" t="s">
        <v>19</v>
      </c>
      <c r="BN5" s="41"/>
      <c r="BP5" s="42" t="s">
        <v>57</v>
      </c>
      <c r="BQ5" s="36"/>
    </row>
    <row r="6" spans="1:69" ht="18" customHeight="1" x14ac:dyDescent="0.15">
      <c r="A6" s="40"/>
      <c r="B6" s="161" t="s">
        <v>50</v>
      </c>
      <c r="C6" s="162"/>
      <c r="D6" s="163"/>
      <c r="E6" s="164">
        <f>IF(国民健康保険税試算シート!C14="〇",国民健康保険税試算シート!D14+国民健康保険税試算シート!E14+国民健康保険税試算シート!F14,0)</f>
        <v>0</v>
      </c>
      <c r="F6" s="165"/>
      <c r="G6" s="165"/>
      <c r="H6" s="165"/>
      <c r="I6" s="165"/>
      <c r="J6" s="165"/>
      <c r="K6" s="7" t="s">
        <v>1</v>
      </c>
      <c r="L6" s="23"/>
      <c r="M6" s="29"/>
      <c r="N6" s="379" t="s">
        <v>49</v>
      </c>
      <c r="O6" s="380"/>
      <c r="P6" s="380"/>
      <c r="Q6" s="381" t="str">
        <f>IF(国民健康保険税試算シート!C13="〇","世帯員",IF(国民健康保険税試算シート!B13="75歳以上","特同",""))</f>
        <v/>
      </c>
      <c r="R6" s="381"/>
      <c r="S6" s="381"/>
      <c r="T6" s="381"/>
      <c r="U6" s="381"/>
      <c r="V6" s="199" t="str">
        <f t="shared" ref="V6:V8" si="0">IF(Q6="","",IF(Q6="ギ主×","-","〇"))</f>
        <v/>
      </c>
      <c r="W6" s="199"/>
      <c r="X6" s="382">
        <f>E5</f>
        <v>0</v>
      </c>
      <c r="Y6" s="382"/>
      <c r="Z6" s="382"/>
      <c r="AA6" s="382"/>
      <c r="AB6" s="382"/>
      <c r="AC6" s="383"/>
      <c r="AD6" s="50" t="s">
        <v>1</v>
      </c>
      <c r="AE6" s="384" t="str">
        <f>IF(国民健康保険税試算シート!C13="〇",IF(国民健康保険税試算シート!D13+国民健康保険税試算シート!E13&gt;0,"〇",""),"")</f>
        <v/>
      </c>
      <c r="AF6" s="384"/>
      <c r="AG6" s="384"/>
      <c r="AH6" s="385" t="str">
        <f>IF(AND(国民健康保険税試算シート!B13="65～74歳",国民健康保険税試算シート!E13&gt;0),"〇","")</f>
        <v/>
      </c>
      <c r="AI6" s="385"/>
      <c r="AJ6" s="385"/>
      <c r="AK6" s="386">
        <f>IF(X6="","",IF(AH6="",X6,IF(国民健康保険税試算シート!E13-150000&lt;0,国民健康保険税試算シート!G13-国民健康保険税試算シート!E13,X6-150000)))</f>
        <v>0</v>
      </c>
      <c r="AL6" s="386"/>
      <c r="AM6" s="386"/>
      <c r="AN6" s="386"/>
      <c r="AO6" s="386"/>
      <c r="AP6" s="387"/>
      <c r="AQ6" s="55" t="s">
        <v>1</v>
      </c>
      <c r="AR6" s="29"/>
      <c r="AS6" s="29"/>
      <c r="AT6" s="402" t="s">
        <v>32</v>
      </c>
      <c r="AU6" s="403"/>
      <c r="AV6" s="403"/>
      <c r="AW6" s="403"/>
      <c r="AX6" s="403"/>
      <c r="AY6" s="390">
        <v>29800</v>
      </c>
      <c r="AZ6" s="391"/>
      <c r="BA6" s="391"/>
      <c r="BB6" s="391"/>
      <c r="BC6" s="102" t="s">
        <v>1</v>
      </c>
      <c r="BD6" s="388">
        <v>10300</v>
      </c>
      <c r="BE6" s="389"/>
      <c r="BF6" s="389"/>
      <c r="BG6" s="389"/>
      <c r="BH6" s="102" t="s">
        <v>1</v>
      </c>
      <c r="BI6" s="390">
        <v>11300</v>
      </c>
      <c r="BJ6" s="391"/>
      <c r="BK6" s="391"/>
      <c r="BL6" s="391"/>
      <c r="BM6" s="105" t="s">
        <v>1</v>
      </c>
      <c r="BN6" s="41"/>
      <c r="BP6" s="42" t="s">
        <v>72</v>
      </c>
      <c r="BQ6" s="29"/>
    </row>
    <row r="7" spans="1:69" ht="18" customHeight="1" thickBot="1" x14ac:dyDescent="0.2">
      <c r="A7" s="40"/>
      <c r="B7" s="156" t="s">
        <v>81</v>
      </c>
      <c r="C7" s="157"/>
      <c r="D7" s="158"/>
      <c r="E7" s="392">
        <f>IF(国民健康保険税試算シート!C15="〇",国民健康保険税試算シート!D15+国民健康保険税試算シート!E15+国民健康保険税試算シート!F15,0)</f>
        <v>0</v>
      </c>
      <c r="F7" s="393"/>
      <c r="G7" s="393"/>
      <c r="H7" s="393"/>
      <c r="I7" s="393"/>
      <c r="J7" s="393"/>
      <c r="K7" s="34" t="s">
        <v>1</v>
      </c>
      <c r="L7" s="23"/>
      <c r="M7" s="29"/>
      <c r="N7" s="379" t="s">
        <v>50</v>
      </c>
      <c r="O7" s="380"/>
      <c r="P7" s="380"/>
      <c r="Q7" s="381" t="str">
        <f>IF(国民健康保険税試算シート!C14="〇","世帯員",IF(国民健康保険税試算シート!B14="75歳以上","特同",""))</f>
        <v/>
      </c>
      <c r="R7" s="381"/>
      <c r="S7" s="381"/>
      <c r="T7" s="381"/>
      <c r="U7" s="381"/>
      <c r="V7" s="199" t="str">
        <f t="shared" si="0"/>
        <v/>
      </c>
      <c r="W7" s="199"/>
      <c r="X7" s="382">
        <f>E6</f>
        <v>0</v>
      </c>
      <c r="Y7" s="382"/>
      <c r="Z7" s="382"/>
      <c r="AA7" s="382"/>
      <c r="AB7" s="382"/>
      <c r="AC7" s="383"/>
      <c r="AD7" s="50" t="s">
        <v>1</v>
      </c>
      <c r="AE7" s="384" t="str">
        <f>IF(国民健康保険税試算シート!C14="〇",IF(国民健康保険税試算シート!D14+国民健康保険税試算シート!E14&gt;0,"〇",""),"")</f>
        <v/>
      </c>
      <c r="AF7" s="384"/>
      <c r="AG7" s="384"/>
      <c r="AH7" s="385" t="str">
        <f>IF(AND(国民健康保険税試算シート!B14="65～74歳",国民健康保険税試算シート!E14&gt;0),"〇","")</f>
        <v/>
      </c>
      <c r="AI7" s="385"/>
      <c r="AJ7" s="385"/>
      <c r="AK7" s="386">
        <f>IF(X7="","",IF(AH7="",X7,IF(国民健康保険税試算シート!E14-150000&lt;0,国民健康保険税試算シート!G14-国民健康保険税試算シート!E14,X7-150000)))</f>
        <v>0</v>
      </c>
      <c r="AL7" s="386"/>
      <c r="AM7" s="386"/>
      <c r="AN7" s="386"/>
      <c r="AO7" s="386"/>
      <c r="AP7" s="387"/>
      <c r="AQ7" s="55" t="s">
        <v>1</v>
      </c>
      <c r="AR7" s="29"/>
      <c r="AS7" s="29"/>
      <c r="AT7" s="396" t="s">
        <v>33</v>
      </c>
      <c r="AU7" s="397"/>
      <c r="AV7" s="397"/>
      <c r="AW7" s="397"/>
      <c r="AX7" s="397"/>
      <c r="AY7" s="394">
        <v>20900</v>
      </c>
      <c r="AZ7" s="395"/>
      <c r="BA7" s="395"/>
      <c r="BB7" s="395"/>
      <c r="BC7" s="103" t="s">
        <v>1</v>
      </c>
      <c r="BD7" s="398">
        <v>7200</v>
      </c>
      <c r="BE7" s="399"/>
      <c r="BF7" s="399"/>
      <c r="BG7" s="399"/>
      <c r="BH7" s="103" t="s">
        <v>1</v>
      </c>
      <c r="BI7" s="394">
        <v>5700</v>
      </c>
      <c r="BJ7" s="395"/>
      <c r="BK7" s="395"/>
      <c r="BL7" s="395"/>
      <c r="BM7" s="106" t="s">
        <v>1</v>
      </c>
      <c r="BN7" s="41"/>
    </row>
    <row r="8" spans="1:69" ht="18" customHeight="1" thickTop="1" x14ac:dyDescent="0.15">
      <c r="A8" s="40"/>
      <c r="B8" s="375" t="s">
        <v>80</v>
      </c>
      <c r="C8" s="283"/>
      <c r="D8" s="283"/>
      <c r="E8" s="283"/>
      <c r="F8" s="283"/>
      <c r="G8" s="376"/>
      <c r="H8" s="377">
        <f>COUNTIF(国民健康保険税試算シート!C12:C15,"〇")</f>
        <v>0</v>
      </c>
      <c r="I8" s="378"/>
      <c r="J8" s="378"/>
      <c r="K8" s="110" t="s">
        <v>23</v>
      </c>
      <c r="L8"/>
      <c r="M8" s="29"/>
      <c r="N8" s="379" t="s">
        <v>51</v>
      </c>
      <c r="O8" s="380"/>
      <c r="P8" s="380"/>
      <c r="Q8" s="381" t="str">
        <f>IF(国民健康保険税試算シート!C15="〇","世帯員",IF(国民健康保険税試算シート!B15="75歳以上","特同",""))</f>
        <v/>
      </c>
      <c r="R8" s="381"/>
      <c r="S8" s="381"/>
      <c r="T8" s="381"/>
      <c r="U8" s="381"/>
      <c r="V8" s="199" t="str">
        <f t="shared" si="0"/>
        <v/>
      </c>
      <c r="W8" s="199"/>
      <c r="X8" s="382">
        <f>E7</f>
        <v>0</v>
      </c>
      <c r="Y8" s="382"/>
      <c r="Z8" s="382"/>
      <c r="AA8" s="382"/>
      <c r="AB8" s="382"/>
      <c r="AC8" s="383"/>
      <c r="AD8" s="50" t="s">
        <v>1</v>
      </c>
      <c r="AE8" s="384" t="str">
        <f>IF(国民健康保険税試算シート!C15="〇",IF(国民健康保険税試算シート!D15+国民健康保険税試算シート!E15&gt;0,"〇",""),"")</f>
        <v/>
      </c>
      <c r="AF8" s="384"/>
      <c r="AG8" s="384"/>
      <c r="AH8" s="385" t="str">
        <f>IF(AND(国民健康保険税試算シート!B15="65～74歳",国民健康保険税試算シート!E15&gt;0),"〇","")</f>
        <v/>
      </c>
      <c r="AI8" s="385"/>
      <c r="AJ8" s="385"/>
      <c r="AK8" s="386">
        <f>IF(X8="","",IF(AH8="",X8,IF(国民健康保険税試算シート!E15-150000&lt;0,国民健康保険税試算シート!G15-国民健康保険税試算シート!E15,X8-150000)))</f>
        <v>0</v>
      </c>
      <c r="AL8" s="386"/>
      <c r="AM8" s="386"/>
      <c r="AN8" s="386"/>
      <c r="AO8" s="386"/>
      <c r="AP8" s="387"/>
      <c r="AQ8" s="55" t="s">
        <v>1</v>
      </c>
      <c r="AR8" s="29"/>
      <c r="AS8" s="29"/>
      <c r="AT8" s="358" t="s">
        <v>20</v>
      </c>
      <c r="AU8" s="359"/>
      <c r="AV8" s="359"/>
      <c r="AW8" s="359"/>
      <c r="AX8" s="359"/>
      <c r="AY8" s="360">
        <v>660000</v>
      </c>
      <c r="AZ8" s="361"/>
      <c r="BA8" s="361"/>
      <c r="BB8" s="361"/>
      <c r="BC8" s="104" t="s">
        <v>1</v>
      </c>
      <c r="BD8" s="362">
        <v>260000</v>
      </c>
      <c r="BE8" s="363"/>
      <c r="BF8" s="363"/>
      <c r="BG8" s="363"/>
      <c r="BH8" s="104" t="s">
        <v>1</v>
      </c>
      <c r="BI8" s="360">
        <v>170000</v>
      </c>
      <c r="BJ8" s="361"/>
      <c r="BK8" s="361"/>
      <c r="BL8" s="361"/>
      <c r="BM8" s="107" t="s">
        <v>1</v>
      </c>
      <c r="BN8" s="41"/>
    </row>
    <row r="9" spans="1:69" ht="18" customHeight="1" thickBot="1" x14ac:dyDescent="0.2">
      <c r="A9" s="40"/>
      <c r="B9" s="364" t="s">
        <v>83</v>
      </c>
      <c r="C9" s="365"/>
      <c r="D9" s="365"/>
      <c r="E9" s="365"/>
      <c r="F9" s="365"/>
      <c r="G9" s="366"/>
      <c r="H9" s="367">
        <f>IF(AND(国民健康保険税試算シート!B12="0～6歳",国民健康保険税試算シート!C12="〇"),1,0)+IF(AND(国民健康保険税試算シート!B13="0～6歳",国民健康保険税試算シート!C13="〇"),1,0)+IF(AND(国民健康保険税試算シート!B14="0～6歳",国民健康保険税試算シート!C14="〇"),1,0)+IF(AND(国民健康保険税試算シート!B15="0～6歳",国民健康保険税試算シート!C15="〇"),1,0)</f>
        <v>0</v>
      </c>
      <c r="I9" s="368"/>
      <c r="J9" s="368"/>
      <c r="K9" s="8" t="s">
        <v>23</v>
      </c>
      <c r="L9" s="29"/>
      <c r="M9" s="29"/>
      <c r="N9" s="369" t="s">
        <v>47</v>
      </c>
      <c r="O9" s="370"/>
      <c r="P9" s="370"/>
      <c r="Q9" s="352">
        <f>COUNTIF(V5:W8,"〇")</f>
        <v>0</v>
      </c>
      <c r="R9" s="371"/>
      <c r="S9" s="371"/>
      <c r="T9" s="371"/>
      <c r="U9" s="371"/>
      <c r="V9" s="372" t="s">
        <v>23</v>
      </c>
      <c r="W9" s="373"/>
      <c r="X9" s="351">
        <f>SUM(X5:AC8)</f>
        <v>0</v>
      </c>
      <c r="Y9" s="351"/>
      <c r="Z9" s="351"/>
      <c r="AA9" s="351"/>
      <c r="AB9" s="351"/>
      <c r="AC9" s="352"/>
      <c r="AD9" s="56" t="s">
        <v>1</v>
      </c>
      <c r="AE9" s="349">
        <f>COUNTIF(AE5:AG8,"〇")</f>
        <v>0</v>
      </c>
      <c r="AF9" s="350"/>
      <c r="AG9" s="57" t="s">
        <v>23</v>
      </c>
      <c r="AH9" s="349">
        <f>COUNTIF(AH5:AJ8,"〇")</f>
        <v>0</v>
      </c>
      <c r="AI9" s="350"/>
      <c r="AJ9" s="57" t="s">
        <v>23</v>
      </c>
      <c r="AK9" s="351">
        <f>SUM(AK5:AP8)</f>
        <v>0</v>
      </c>
      <c r="AL9" s="351"/>
      <c r="AM9" s="351"/>
      <c r="AN9" s="351"/>
      <c r="AO9" s="351"/>
      <c r="AP9" s="352"/>
      <c r="AQ9" s="58" t="s">
        <v>1</v>
      </c>
      <c r="AR9" s="29"/>
      <c r="AS9" s="29"/>
      <c r="AT9" s="353" t="s">
        <v>37</v>
      </c>
      <c r="AU9" s="354"/>
      <c r="AV9" s="354"/>
      <c r="AW9" s="354"/>
      <c r="AX9" s="354"/>
      <c r="AY9" s="354"/>
      <c r="AZ9" s="355" t="s">
        <v>63</v>
      </c>
      <c r="BA9" s="355"/>
      <c r="BB9" s="356">
        <v>560000</v>
      </c>
      <c r="BC9" s="356"/>
      <c r="BD9" s="356"/>
      <c r="BE9" s="356"/>
      <c r="BF9" s="356"/>
      <c r="BG9" s="355" t="s">
        <v>64</v>
      </c>
      <c r="BH9" s="355"/>
      <c r="BI9" s="356">
        <v>305000</v>
      </c>
      <c r="BJ9" s="356"/>
      <c r="BK9" s="356"/>
      <c r="BL9" s="356"/>
      <c r="BM9" s="374"/>
      <c r="BN9" s="41"/>
    </row>
    <row r="10" spans="1:69" ht="18" customHeight="1" thickTop="1" thickBot="1" x14ac:dyDescent="0.2">
      <c r="A10" s="40"/>
      <c r="B10" s="338" t="s">
        <v>121</v>
      </c>
      <c r="C10" s="339"/>
      <c r="D10" s="339"/>
      <c r="E10" s="339"/>
      <c r="F10" s="339"/>
      <c r="G10" s="339"/>
      <c r="H10" s="339"/>
      <c r="I10" s="339"/>
      <c r="J10" s="339"/>
      <c r="K10" s="340"/>
      <c r="L10" s="46"/>
      <c r="M10"/>
      <c r="N10" s="29"/>
      <c r="O10" s="29"/>
      <c r="P10" s="29"/>
      <c r="Q10" s="29"/>
      <c r="R10" s="29"/>
      <c r="S10" s="52"/>
      <c r="T10" s="52"/>
      <c r="U10" s="52"/>
      <c r="V10" s="53"/>
      <c r="W10" s="53"/>
      <c r="X10" s="23"/>
      <c r="Y10" s="29"/>
      <c r="Z10" s="29"/>
      <c r="AA10" s="29"/>
      <c r="AB10" s="29"/>
      <c r="AC10" s="29"/>
      <c r="AD10" s="29"/>
      <c r="AE10" s="23"/>
      <c r="AF10" s="23"/>
      <c r="AG10" s="23"/>
      <c r="AH10" s="23"/>
      <c r="AI10" s="23"/>
      <c r="AJ10" s="23"/>
      <c r="AK10" s="45"/>
      <c r="AL10" s="45"/>
      <c r="AM10" s="45"/>
      <c r="AN10" s="45"/>
      <c r="AO10" s="45"/>
      <c r="AP10" s="45"/>
      <c r="AQ10" s="54"/>
      <c r="AR10" s="29"/>
      <c r="AS10" s="29"/>
      <c r="AT10" s="47"/>
      <c r="AU10" s="47"/>
      <c r="AV10" s="47"/>
      <c r="AW10" s="47"/>
      <c r="AX10" s="47"/>
      <c r="AY10" s="47"/>
      <c r="AZ10" s="48"/>
      <c r="BA10" s="48"/>
      <c r="BB10" s="49"/>
      <c r="BC10" s="49"/>
      <c r="BD10" s="49"/>
      <c r="BE10" s="49"/>
      <c r="BF10" s="29"/>
      <c r="BG10" s="29"/>
      <c r="BH10" s="29"/>
      <c r="BI10" s="29"/>
      <c r="BJ10" s="29"/>
      <c r="BK10" s="29"/>
      <c r="BL10" s="29"/>
      <c r="BM10" s="29"/>
      <c r="BN10" s="41"/>
    </row>
    <row r="11" spans="1:69" ht="18" customHeight="1" thickTop="1" thickBot="1" x14ac:dyDescent="0.2">
      <c r="A11" s="40"/>
      <c r="B11" s="341" t="s">
        <v>39</v>
      </c>
      <c r="C11" s="342"/>
      <c r="D11" s="342"/>
      <c r="E11" s="342"/>
      <c r="F11" s="342"/>
      <c r="G11" s="342"/>
      <c r="H11" s="342"/>
      <c r="I11" s="342"/>
      <c r="J11" s="342"/>
      <c r="K11" s="343"/>
      <c r="L11" s="29"/>
      <c r="M11" s="29"/>
      <c r="N11" s="29"/>
      <c r="O11" s="43" t="s">
        <v>38</v>
      </c>
      <c r="P11" s="29"/>
      <c r="Q11" s="29"/>
      <c r="R11" s="29"/>
      <c r="S11" s="29"/>
      <c r="T11" s="29"/>
      <c r="U11" s="29"/>
      <c r="V11" s="29"/>
      <c r="W11" s="29"/>
      <c r="X11" s="29"/>
      <c r="Y11" s="44" t="s">
        <v>77</v>
      </c>
      <c r="Z11" s="29"/>
      <c r="AA11" s="29"/>
      <c r="AB11" s="29"/>
      <c r="AC11" s="29"/>
      <c r="AD11" s="29"/>
      <c r="AE11" s="29"/>
      <c r="AF11" s="29"/>
      <c r="AG11" s="29"/>
      <c r="AH11" s="29"/>
      <c r="AI11" s="29"/>
      <c r="AJ11" s="344" t="s">
        <v>69</v>
      </c>
      <c r="AK11" s="345"/>
      <c r="AL11" s="114"/>
      <c r="AM11" s="115"/>
      <c r="AN11" s="115"/>
      <c r="AO11" s="115"/>
      <c r="AP11" s="115"/>
      <c r="AQ11" s="115"/>
      <c r="AR11" s="357" t="s">
        <v>84</v>
      </c>
      <c r="AS11" s="357"/>
      <c r="AT11" s="357"/>
      <c r="AU11" s="357"/>
      <c r="AV11" s="357"/>
      <c r="AW11" s="357"/>
      <c r="AX11" s="357"/>
      <c r="AY11" s="357"/>
      <c r="AZ11" s="357"/>
      <c r="BA11" s="357"/>
      <c r="BB11" s="113">
        <f>AE9</f>
        <v>0</v>
      </c>
      <c r="BC11" s="347" t="s">
        <v>82</v>
      </c>
      <c r="BD11" s="347"/>
      <c r="BE11" s="347"/>
      <c r="BF11" s="346">
        <f>430000+(100000*IF(BB11=0,0,BB11-1))</f>
        <v>430000</v>
      </c>
      <c r="BG11" s="346"/>
      <c r="BH11" s="346"/>
      <c r="BI11" s="346"/>
      <c r="BJ11" s="346"/>
      <c r="BK11" s="347" t="s">
        <v>52</v>
      </c>
      <c r="BL11" s="347"/>
      <c r="BM11" s="348"/>
      <c r="BN11" s="51"/>
    </row>
    <row r="12" spans="1:69" ht="18" customHeight="1" thickTop="1" x14ac:dyDescent="0.15">
      <c r="A12" s="40"/>
      <c r="B12" s="161" t="s">
        <v>48</v>
      </c>
      <c r="C12" s="162"/>
      <c r="D12" s="163"/>
      <c r="E12" s="164">
        <f>IF(AND(国民健康保険税試算シート!B12="40～64歳",国民健康保険税試算シート!C12="〇"),国民健康保険税試算シート!D12+国民健康保険税試算シート!E12+国民健康保険税試算シート!F12,0)</f>
        <v>0</v>
      </c>
      <c r="F12" s="165"/>
      <c r="G12" s="165"/>
      <c r="H12" s="165"/>
      <c r="I12" s="165"/>
      <c r="J12" s="165"/>
      <c r="K12" s="7" t="s">
        <v>1</v>
      </c>
      <c r="L12" s="29"/>
      <c r="M12" s="331" t="s">
        <v>28</v>
      </c>
      <c r="N12" s="332"/>
      <c r="O12" s="332"/>
      <c r="P12" s="332"/>
      <c r="Q12" s="332"/>
      <c r="R12" s="332"/>
      <c r="S12" s="332"/>
      <c r="T12" s="332"/>
      <c r="U12" s="332"/>
      <c r="V12" s="333"/>
      <c r="W12" s="29"/>
      <c r="X12" s="331" t="s">
        <v>28</v>
      </c>
      <c r="Y12" s="332"/>
      <c r="Z12" s="332"/>
      <c r="AA12" s="332"/>
      <c r="AB12" s="332"/>
      <c r="AC12" s="332"/>
      <c r="AD12" s="332"/>
      <c r="AE12" s="332"/>
      <c r="AF12" s="332"/>
      <c r="AG12" s="333"/>
      <c r="AH12" s="29"/>
      <c r="AI12" s="29"/>
      <c r="AJ12" s="334" t="s">
        <v>64</v>
      </c>
      <c r="AK12" s="335"/>
      <c r="AL12" s="336">
        <f>BI9/10000</f>
        <v>30.5</v>
      </c>
      <c r="AM12" s="337"/>
      <c r="AN12" s="324" t="s">
        <v>70</v>
      </c>
      <c r="AO12" s="324"/>
      <c r="AP12" s="324"/>
      <c r="AQ12" s="108">
        <f>Q9</f>
        <v>0</v>
      </c>
      <c r="AR12" s="325" t="s">
        <v>71</v>
      </c>
      <c r="AS12" s="325"/>
      <c r="AT12" s="325"/>
      <c r="AU12" s="325"/>
      <c r="AV12" s="325"/>
      <c r="AW12" s="325"/>
      <c r="AX12" s="325"/>
      <c r="AY12" s="325"/>
      <c r="AZ12" s="325"/>
      <c r="BA12" s="325"/>
      <c r="BB12" s="99">
        <f>AE9</f>
        <v>0</v>
      </c>
      <c r="BC12" s="326" t="s">
        <v>82</v>
      </c>
      <c r="BD12" s="326"/>
      <c r="BE12" s="326"/>
      <c r="BF12" s="327">
        <f>BI9*AQ12+430000+(100000*IF(BB12=0,0,BB12-1))</f>
        <v>430000</v>
      </c>
      <c r="BG12" s="327"/>
      <c r="BH12" s="327"/>
      <c r="BI12" s="327"/>
      <c r="BJ12" s="327"/>
      <c r="BK12" s="326" t="s">
        <v>52</v>
      </c>
      <c r="BL12" s="326"/>
      <c r="BM12" s="328"/>
      <c r="BN12" s="41"/>
    </row>
    <row r="13" spans="1:69" ht="18" customHeight="1" thickBot="1" x14ac:dyDescent="0.2">
      <c r="A13" s="40"/>
      <c r="B13" s="161" t="s">
        <v>49</v>
      </c>
      <c r="C13" s="162"/>
      <c r="D13" s="163"/>
      <c r="E13" s="164">
        <f>IF(AND(国民健康保険税試算シート!B13="40～64歳",国民健康保険税試算シート!C13="〇"),国民健康保険税試算シート!D13+国民健康保険税試算シート!E13+国民健康保険税試算シート!F13,0)</f>
        <v>0</v>
      </c>
      <c r="F13" s="165"/>
      <c r="G13" s="165"/>
      <c r="H13" s="165"/>
      <c r="I13" s="165"/>
      <c r="J13" s="165"/>
      <c r="K13" s="7" t="s">
        <v>1</v>
      </c>
      <c r="L13" s="29"/>
      <c r="M13" s="329" t="s">
        <v>76</v>
      </c>
      <c r="N13" s="330"/>
      <c r="O13" s="330"/>
      <c r="P13" s="330"/>
      <c r="Q13" s="316">
        <f>Q33+AM33+BI33</f>
        <v>0</v>
      </c>
      <c r="R13" s="316"/>
      <c r="S13" s="316"/>
      <c r="T13" s="316"/>
      <c r="U13" s="317"/>
      <c r="V13" s="73" t="s">
        <v>1</v>
      </c>
      <c r="W13" s="29"/>
      <c r="X13" s="329" t="s">
        <v>76</v>
      </c>
      <c r="Y13" s="330"/>
      <c r="Z13" s="330"/>
      <c r="AA13" s="330"/>
      <c r="AB13" s="316">
        <f>IF(Q21+Q22+Q23+Q24+Q27+Q28+Q31&gt;AY8,AY8,ROUNDDOWN(Q21+Q22+Q23+Q24+Q27+Q28+Q31,-2))+IF(AM21+AM22+AM23+AM24+AM27+AM28+AM31&gt;BD8,BD8,ROUNDDOWN(AM21+AM22+AM23+AM24+AM27+AM28+AM31,-2))+IF(BI21+BI22+BI27+BI31&gt;BI8,BI8,ROUNDDOWN(BI21+BI22+BI27+BI31,-2))</f>
        <v>0</v>
      </c>
      <c r="AC13" s="316"/>
      <c r="AD13" s="316"/>
      <c r="AE13" s="316"/>
      <c r="AF13" s="317"/>
      <c r="AG13" s="73" t="s">
        <v>1</v>
      </c>
      <c r="AH13" s="29"/>
      <c r="AI13" s="29"/>
      <c r="AJ13" s="318" t="s">
        <v>63</v>
      </c>
      <c r="AK13" s="319"/>
      <c r="AL13" s="320">
        <f>BB9/10000</f>
        <v>56</v>
      </c>
      <c r="AM13" s="321"/>
      <c r="AN13" s="322" t="s">
        <v>70</v>
      </c>
      <c r="AO13" s="322"/>
      <c r="AP13" s="322"/>
      <c r="AQ13" s="109">
        <f>Q9</f>
        <v>0</v>
      </c>
      <c r="AR13" s="323" t="s">
        <v>71</v>
      </c>
      <c r="AS13" s="323"/>
      <c r="AT13" s="323"/>
      <c r="AU13" s="323"/>
      <c r="AV13" s="323"/>
      <c r="AW13" s="323"/>
      <c r="AX13" s="323"/>
      <c r="AY13" s="323"/>
      <c r="AZ13" s="323"/>
      <c r="BA13" s="323"/>
      <c r="BB13" s="100">
        <f>AE9</f>
        <v>0</v>
      </c>
      <c r="BC13" s="310" t="s">
        <v>82</v>
      </c>
      <c r="BD13" s="310"/>
      <c r="BE13" s="310"/>
      <c r="BF13" s="309">
        <f>BB9*AQ13+430000+(100000*IF(BB13=0,0,BB13-1))</f>
        <v>430000</v>
      </c>
      <c r="BG13" s="309"/>
      <c r="BH13" s="309"/>
      <c r="BI13" s="309"/>
      <c r="BJ13" s="309"/>
      <c r="BK13" s="310" t="s">
        <v>52</v>
      </c>
      <c r="BL13" s="310"/>
      <c r="BM13" s="311"/>
      <c r="BN13" s="41"/>
    </row>
    <row r="14" spans="1:69" ht="18" customHeight="1" thickBot="1" x14ac:dyDescent="0.2">
      <c r="A14" s="40"/>
      <c r="B14" s="161" t="s">
        <v>50</v>
      </c>
      <c r="C14" s="162"/>
      <c r="D14" s="163"/>
      <c r="E14" s="164">
        <f>IF(AND(国民健康保険税試算シート!B14="40～64歳",国民健康保険税試算シート!C14="〇"),国民健康保険税試算シート!D14+国民健康保険税試算シート!E14+国民健康保険税試算シート!F14,0)</f>
        <v>0</v>
      </c>
      <c r="F14" s="165"/>
      <c r="G14" s="165"/>
      <c r="H14" s="165"/>
      <c r="I14" s="165"/>
      <c r="J14" s="165"/>
      <c r="K14" s="7" t="s">
        <v>1</v>
      </c>
      <c r="L14" s="60"/>
      <c r="M14" s="312" t="s">
        <v>27</v>
      </c>
      <c r="N14" s="313"/>
      <c r="O14" s="313"/>
      <c r="P14" s="313"/>
      <c r="Q14" s="314">
        <f>ROUNDUP(Q13/12,-2)</f>
        <v>0</v>
      </c>
      <c r="R14" s="314"/>
      <c r="S14" s="314"/>
      <c r="T14" s="314"/>
      <c r="U14" s="315"/>
      <c r="V14" s="74" t="s">
        <v>1</v>
      </c>
      <c r="W14" s="62"/>
      <c r="X14" s="312" t="s">
        <v>27</v>
      </c>
      <c r="Y14" s="313"/>
      <c r="Z14" s="313"/>
      <c r="AA14" s="313"/>
      <c r="AB14" s="314">
        <f>ROUNDUP(AB13/12,-2)</f>
        <v>0</v>
      </c>
      <c r="AC14" s="314"/>
      <c r="AD14" s="314"/>
      <c r="AE14" s="314"/>
      <c r="AF14" s="315"/>
      <c r="AG14" s="74" t="s">
        <v>1</v>
      </c>
      <c r="AH14" s="29"/>
      <c r="AI14" s="29"/>
      <c r="AJ14" s="65"/>
      <c r="AK14" s="65"/>
      <c r="AL14" s="66"/>
      <c r="AM14" s="66"/>
      <c r="AN14" s="67"/>
      <c r="AO14" s="97"/>
      <c r="AP14" s="97"/>
      <c r="AQ14" s="69"/>
      <c r="AR14" s="68"/>
      <c r="AS14" s="68"/>
      <c r="AT14" s="68"/>
      <c r="AU14" s="68"/>
      <c r="AV14" s="68"/>
      <c r="AW14" s="68"/>
      <c r="AX14" s="68"/>
      <c r="AY14" s="68"/>
      <c r="AZ14" s="68"/>
      <c r="BA14" s="68"/>
      <c r="BB14" s="69"/>
      <c r="BC14" s="70"/>
      <c r="BD14" s="70"/>
      <c r="BE14" s="70"/>
      <c r="BF14" s="71"/>
      <c r="BG14" s="71"/>
      <c r="BH14" s="98" t="s">
        <v>78</v>
      </c>
      <c r="BI14" s="71"/>
      <c r="BJ14" s="71"/>
      <c r="BK14" s="72"/>
      <c r="BL14" s="72"/>
      <c r="BM14" s="72"/>
      <c r="BN14" s="41"/>
    </row>
    <row r="15" spans="1:69" s="59" customFormat="1" ht="18" customHeight="1" thickTop="1" thickBot="1" x14ac:dyDescent="0.2">
      <c r="A15" s="61"/>
      <c r="B15" s="161" t="s">
        <v>81</v>
      </c>
      <c r="C15" s="162"/>
      <c r="D15" s="163"/>
      <c r="E15" s="164">
        <f>IF(AND(国民健康保険税試算シート!B15="40～64歳",国民健康保険税試算シート!C15="〇"),国民健康保険税試算シート!D15+国民健康保険税試算シート!E15+国民健康保険税試算シート!F15,0)</f>
        <v>0</v>
      </c>
      <c r="F15" s="165"/>
      <c r="G15" s="165"/>
      <c r="H15" s="165"/>
      <c r="I15" s="165"/>
      <c r="J15" s="165"/>
      <c r="K15" s="7" t="s">
        <v>1</v>
      </c>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298" t="s">
        <v>53</v>
      </c>
      <c r="AK15" s="299"/>
      <c r="AL15" s="299"/>
      <c r="AM15" s="300" t="str">
        <f>IF(AK9&lt;BF11+1,"7",IF(AK9&lt;BF12+1,"5",IF(AK9&lt;BF13+1,"2","0")))</f>
        <v>7</v>
      </c>
      <c r="AN15" s="300"/>
      <c r="AO15" s="299" t="s">
        <v>54</v>
      </c>
      <c r="AP15" s="299"/>
      <c r="AQ15" s="299"/>
      <c r="AR15" s="301"/>
      <c r="AS15" s="60"/>
      <c r="AT15" s="60"/>
      <c r="AU15" s="60"/>
      <c r="AV15" s="60"/>
      <c r="AW15" s="60"/>
      <c r="AX15" s="302" t="s">
        <v>73</v>
      </c>
      <c r="AY15" s="303"/>
      <c r="AZ15" s="303"/>
      <c r="BA15" s="303"/>
      <c r="BB15" s="303"/>
      <c r="BC15" s="303"/>
      <c r="BD15" s="303"/>
      <c r="BE15" s="304"/>
      <c r="BF15" s="305">
        <f>AK9</f>
        <v>0</v>
      </c>
      <c r="BG15" s="306"/>
      <c r="BH15" s="306"/>
      <c r="BI15" s="306"/>
      <c r="BJ15" s="306"/>
      <c r="BK15" s="307" t="s">
        <v>1</v>
      </c>
      <c r="BL15" s="307"/>
      <c r="BM15" s="308"/>
      <c r="BN15" s="63"/>
    </row>
    <row r="16" spans="1:69" s="60" customFormat="1" ht="18" customHeight="1" thickBot="1" x14ac:dyDescent="0.2">
      <c r="A16" s="61"/>
      <c r="B16" s="156" t="s">
        <v>80</v>
      </c>
      <c r="C16" s="157"/>
      <c r="D16" s="157"/>
      <c r="E16" s="157"/>
      <c r="F16" s="157"/>
      <c r="G16" s="158"/>
      <c r="H16" s="159">
        <f>IF(AND(国民健康保険税試算シート!B12="40～64歳",国民健康保険税試算シート!C12="〇"),1,0)+IF(AND(国民健康保険税試算シート!B13="40～64歳",国民健康保険税試算シート!C13="〇"),1,0)+IF(AND(国民健康保険税試算シート!B14="40～64歳",国民健康保険税試算シート!C14="〇"),1,0)+IF(AND(国民健康保険税試算シート!B15="40～64歳",国民健康保険税試算シート!C15="〇"),1,0)</f>
        <v>0</v>
      </c>
      <c r="I16" s="160"/>
      <c r="J16" s="160"/>
      <c r="K16" s="8" t="s">
        <v>23</v>
      </c>
      <c r="BN16" s="63"/>
    </row>
    <row r="17" spans="1:71" s="59" customFormat="1" ht="18" customHeight="1" thickTop="1" x14ac:dyDescent="0.15">
      <c r="A17" s="61"/>
      <c r="B17"/>
      <c r="C17"/>
      <c r="D17"/>
      <c r="E17" s="27"/>
      <c r="F17" s="27"/>
      <c r="G17" s="27"/>
      <c r="H17" s="27"/>
      <c r="I17" s="27"/>
      <c r="J17" s="27"/>
      <c r="K17" s="22"/>
      <c r="L17" s="60"/>
      <c r="M17" s="60"/>
      <c r="N17" s="60"/>
      <c r="O17" s="60"/>
      <c r="P17" s="60"/>
      <c r="Q17" s="60"/>
      <c r="R17" s="60"/>
      <c r="S17" s="60"/>
      <c r="T17" s="60"/>
      <c r="U17" s="60"/>
      <c r="V17" s="60"/>
      <c r="W17" s="60"/>
      <c r="X17" s="60"/>
      <c r="Y17" s="60"/>
      <c r="Z17" s="60"/>
      <c r="AA17" s="60"/>
      <c r="AB17" s="60"/>
      <c r="AC17" s="60"/>
      <c r="AD17" s="60"/>
      <c r="AE17" s="60"/>
      <c r="AF17" s="60"/>
      <c r="AG17" s="60"/>
      <c r="AH17" s="60"/>
      <c r="AI17" s="64"/>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3"/>
    </row>
    <row r="18" spans="1:71" ht="18" customHeight="1" x14ac:dyDescent="0.15">
      <c r="A18" s="296" t="s">
        <v>14</v>
      </c>
      <c r="B18" s="162"/>
      <c r="C18" s="162"/>
      <c r="D18" s="162"/>
      <c r="E18" s="162"/>
      <c r="F18" s="162"/>
      <c r="G18" s="162"/>
      <c r="H18" s="162"/>
      <c r="I18" s="162"/>
      <c r="J18" s="162"/>
      <c r="K18" s="162"/>
      <c r="L18" s="162"/>
      <c r="M18" s="162"/>
      <c r="N18" s="162"/>
      <c r="O18" s="162"/>
      <c r="P18" s="162"/>
      <c r="Q18" s="162"/>
      <c r="R18" s="162"/>
      <c r="S18" s="162"/>
      <c r="T18" s="162"/>
      <c r="U18" s="162"/>
      <c r="V18" s="163"/>
      <c r="W18" s="297" t="s">
        <v>15</v>
      </c>
      <c r="X18" s="162"/>
      <c r="Y18" s="162"/>
      <c r="Z18" s="162"/>
      <c r="AA18" s="162"/>
      <c r="AB18" s="162"/>
      <c r="AC18" s="162"/>
      <c r="AD18" s="162"/>
      <c r="AE18" s="162"/>
      <c r="AF18" s="162"/>
      <c r="AG18" s="162"/>
      <c r="AH18" s="162"/>
      <c r="AI18" s="162"/>
      <c r="AJ18" s="162"/>
      <c r="AK18" s="162"/>
      <c r="AL18" s="162"/>
      <c r="AM18" s="162"/>
      <c r="AN18" s="162"/>
      <c r="AO18" s="162"/>
      <c r="AP18" s="162"/>
      <c r="AQ18" s="162"/>
      <c r="AR18" s="163"/>
      <c r="AS18" s="6"/>
      <c r="AT18" s="162" t="s">
        <v>16</v>
      </c>
      <c r="AU18" s="162"/>
      <c r="AV18" s="162"/>
      <c r="AW18" s="162"/>
      <c r="AX18" s="162"/>
      <c r="AY18" s="162"/>
      <c r="AZ18" s="162"/>
      <c r="BA18" s="162"/>
      <c r="BB18" s="162"/>
      <c r="BC18" s="162"/>
      <c r="BD18" s="162"/>
      <c r="BE18" s="162"/>
      <c r="BF18" s="162"/>
      <c r="BG18" s="162"/>
      <c r="BH18" s="162"/>
      <c r="BI18" s="162"/>
      <c r="BJ18" s="162"/>
      <c r="BK18" s="162"/>
      <c r="BL18" s="162"/>
      <c r="BM18" s="162"/>
      <c r="BN18" s="83"/>
      <c r="BO18"/>
      <c r="BP18"/>
      <c r="BQ18"/>
      <c r="BR18"/>
      <c r="BS18"/>
    </row>
    <row r="19" spans="1:71" ht="18" customHeight="1" x14ac:dyDescent="0.15">
      <c r="A19" s="84" t="s">
        <v>2</v>
      </c>
      <c r="B19" s="3"/>
      <c r="C19" s="3"/>
      <c r="D19" s="3"/>
      <c r="E19" s="3"/>
      <c r="F19" s="3"/>
      <c r="G19" s="3"/>
      <c r="H19" s="3"/>
      <c r="I19" s="3"/>
      <c r="J19" s="3"/>
      <c r="K19" s="3"/>
      <c r="L19" s="3"/>
      <c r="M19" s="3"/>
      <c r="N19" s="3"/>
      <c r="O19" s="3"/>
      <c r="P19" s="3"/>
      <c r="Q19" s="3"/>
      <c r="R19" s="3"/>
      <c r="S19" s="3"/>
      <c r="T19" s="3"/>
      <c r="U19" s="3"/>
      <c r="V19" s="12"/>
      <c r="W19" s="15" t="s">
        <v>2</v>
      </c>
      <c r="X19" s="3"/>
      <c r="Y19" s="3"/>
      <c r="Z19" s="3"/>
      <c r="AA19" s="3"/>
      <c r="AB19" s="3"/>
      <c r="AC19" s="3"/>
      <c r="AD19" s="3"/>
      <c r="AE19" s="3"/>
      <c r="AF19" s="3"/>
      <c r="AG19" s="3"/>
      <c r="AH19" s="3"/>
      <c r="AI19" s="3"/>
      <c r="AJ19" s="3"/>
      <c r="AK19" s="3"/>
      <c r="AL19" s="3"/>
      <c r="AM19" s="3"/>
      <c r="AN19" s="3"/>
      <c r="AO19" s="3"/>
      <c r="AP19" s="3"/>
      <c r="AQ19" s="3"/>
      <c r="AR19" s="3"/>
      <c r="AS19" s="11" t="s">
        <v>2</v>
      </c>
      <c r="AT19" s="3"/>
      <c r="AU19" s="3"/>
      <c r="AV19" s="3"/>
      <c r="AW19" s="3"/>
      <c r="AX19" s="3"/>
      <c r="AY19" s="3"/>
      <c r="AZ19" s="3"/>
      <c r="BA19" s="3"/>
      <c r="BB19" s="3"/>
      <c r="BC19" s="3"/>
      <c r="BD19" s="3"/>
      <c r="BE19" s="3"/>
      <c r="BF19" s="3"/>
      <c r="BG19" s="3"/>
      <c r="BH19" s="3"/>
      <c r="BI19" s="3"/>
      <c r="BJ19" s="3"/>
      <c r="BK19" s="3"/>
      <c r="BL19" s="3"/>
      <c r="BM19" s="3"/>
      <c r="BN19" s="85"/>
      <c r="BO19"/>
      <c r="BP19"/>
      <c r="BQ19"/>
      <c r="BR19"/>
      <c r="BS19"/>
    </row>
    <row r="20" spans="1:71" ht="18" customHeight="1" x14ac:dyDescent="0.15">
      <c r="A20" s="86"/>
      <c r="B20" s="3" t="s">
        <v>3</v>
      </c>
      <c r="C20" s="3"/>
      <c r="D20" s="3"/>
      <c r="E20" s="3"/>
      <c r="F20" s="3"/>
      <c r="G20" s="3" t="s">
        <v>7</v>
      </c>
      <c r="H20" s="3"/>
      <c r="I20" s="3"/>
      <c r="J20" s="3"/>
      <c r="K20" s="3"/>
      <c r="L20" s="3"/>
      <c r="M20" s="3" t="s">
        <v>8</v>
      </c>
      <c r="N20" s="3"/>
      <c r="O20" s="3"/>
      <c r="P20" s="3"/>
      <c r="Q20" s="3"/>
      <c r="R20" s="3"/>
      <c r="S20" s="3"/>
      <c r="T20" s="3"/>
      <c r="U20" s="3"/>
      <c r="V20" s="12"/>
      <c r="W20" s="3"/>
      <c r="X20" s="3" t="s">
        <v>3</v>
      </c>
      <c r="Y20" s="3"/>
      <c r="Z20" s="3"/>
      <c r="AA20" s="3"/>
      <c r="AB20" s="3"/>
      <c r="AC20" s="3" t="s">
        <v>7</v>
      </c>
      <c r="AD20" s="3"/>
      <c r="AE20" s="3"/>
      <c r="AF20" s="3"/>
      <c r="AG20" s="3"/>
      <c r="AH20" s="3"/>
      <c r="AI20" s="3" t="s">
        <v>8</v>
      </c>
      <c r="AJ20" s="3"/>
      <c r="AK20" s="3"/>
      <c r="AL20" s="3"/>
      <c r="AM20" s="3"/>
      <c r="AN20" s="3"/>
      <c r="AO20" s="3"/>
      <c r="AP20" s="3"/>
      <c r="AQ20" s="3"/>
      <c r="AR20" s="3"/>
      <c r="AS20" s="2"/>
      <c r="AT20" s="3" t="s">
        <v>3</v>
      </c>
      <c r="AU20" s="3"/>
      <c r="AV20" s="3"/>
      <c r="AW20" s="3"/>
      <c r="AX20" s="3"/>
      <c r="AY20" s="3" t="s">
        <v>7</v>
      </c>
      <c r="AZ20" s="3"/>
      <c r="BA20" s="3"/>
      <c r="BB20" s="3"/>
      <c r="BC20" s="3"/>
      <c r="BD20" s="3"/>
      <c r="BE20" s="3" t="s">
        <v>8</v>
      </c>
      <c r="BF20" s="3"/>
      <c r="BG20" s="3"/>
      <c r="BH20" s="3"/>
      <c r="BI20" s="3"/>
      <c r="BJ20" s="3"/>
      <c r="BK20" s="3"/>
      <c r="BL20" s="3"/>
      <c r="BM20" s="3"/>
      <c r="BN20" s="85"/>
      <c r="BO20"/>
      <c r="BP20"/>
      <c r="BQ20"/>
      <c r="BR20"/>
      <c r="BS20"/>
    </row>
    <row r="21" spans="1:71" ht="18" customHeight="1" x14ac:dyDescent="0.15">
      <c r="A21" s="86" t="s">
        <v>4</v>
      </c>
      <c r="B21" s="292">
        <f>E4</f>
        <v>0</v>
      </c>
      <c r="C21" s="292"/>
      <c r="D21" s="292"/>
      <c r="E21" s="292"/>
      <c r="F21" s="111" t="s">
        <v>5</v>
      </c>
      <c r="G21" s="293">
        <v>430000</v>
      </c>
      <c r="H21" s="293"/>
      <c r="I21" s="293"/>
      <c r="J21" s="293"/>
      <c r="K21" s="3" t="s">
        <v>6</v>
      </c>
      <c r="L21" s="3"/>
      <c r="M21" s="294">
        <f>AY5</f>
        <v>6.97</v>
      </c>
      <c r="N21" s="294"/>
      <c r="O21" s="295" t="s">
        <v>13</v>
      </c>
      <c r="P21" s="295"/>
      <c r="Q21" s="289">
        <f>IF(E4&lt;430000,0,(B21-G21)*M21/100)</f>
        <v>0</v>
      </c>
      <c r="R21" s="290"/>
      <c r="S21" s="290"/>
      <c r="T21" s="290"/>
      <c r="U21" s="1" t="s">
        <v>1</v>
      </c>
      <c r="V21" s="12"/>
      <c r="W21" s="3" t="s">
        <v>4</v>
      </c>
      <c r="X21" s="292">
        <f>E4</f>
        <v>0</v>
      </c>
      <c r="Y21" s="292"/>
      <c r="Z21" s="292"/>
      <c r="AA21" s="292"/>
      <c r="AB21" s="111" t="s">
        <v>5</v>
      </c>
      <c r="AC21" s="293">
        <f>G21</f>
        <v>430000</v>
      </c>
      <c r="AD21" s="293"/>
      <c r="AE21" s="293"/>
      <c r="AF21" s="293"/>
      <c r="AG21" s="3" t="s">
        <v>6</v>
      </c>
      <c r="AH21" s="3"/>
      <c r="AI21" s="294">
        <f>BD5</f>
        <v>2.48</v>
      </c>
      <c r="AJ21" s="294"/>
      <c r="AK21" s="295" t="s">
        <v>13</v>
      </c>
      <c r="AL21" s="295"/>
      <c r="AM21" s="289">
        <f>IF(E4&lt;430000,0,(X21-AC21)*AI21/100)</f>
        <v>0</v>
      </c>
      <c r="AN21" s="290"/>
      <c r="AO21" s="290"/>
      <c r="AP21" s="290"/>
      <c r="AQ21" s="1" t="s">
        <v>1</v>
      </c>
      <c r="AR21" s="3"/>
      <c r="AS21" s="2" t="s">
        <v>4</v>
      </c>
      <c r="AT21" s="292">
        <f>E12</f>
        <v>0</v>
      </c>
      <c r="AU21" s="292"/>
      <c r="AV21" s="292"/>
      <c r="AW21" s="292"/>
      <c r="AX21" s="111" t="s">
        <v>5</v>
      </c>
      <c r="AY21" s="293">
        <f>AC21</f>
        <v>430000</v>
      </c>
      <c r="AZ21" s="293"/>
      <c r="BA21" s="293"/>
      <c r="BB21" s="293"/>
      <c r="BC21" s="3" t="s">
        <v>6</v>
      </c>
      <c r="BD21" s="3"/>
      <c r="BE21" s="294">
        <f>BI5</f>
        <v>2.19</v>
      </c>
      <c r="BF21" s="294"/>
      <c r="BG21" s="295" t="s">
        <v>13</v>
      </c>
      <c r="BH21" s="295"/>
      <c r="BI21" s="289">
        <f>IF(AT21&lt;430000,0,(AT21-AY21)*BE21/100)</f>
        <v>0</v>
      </c>
      <c r="BJ21" s="290"/>
      <c r="BK21" s="290"/>
      <c r="BL21" s="290"/>
      <c r="BM21" s="1" t="s">
        <v>1</v>
      </c>
      <c r="BN21" s="87"/>
      <c r="BO21"/>
      <c r="BP21"/>
      <c r="BQ21"/>
      <c r="BR21"/>
      <c r="BS21"/>
    </row>
    <row r="22" spans="1:71" ht="18" customHeight="1" x14ac:dyDescent="0.15">
      <c r="A22" s="86" t="s">
        <v>4</v>
      </c>
      <c r="B22" s="292">
        <f>E5</f>
        <v>0</v>
      </c>
      <c r="C22" s="292"/>
      <c r="D22" s="292"/>
      <c r="E22" s="292"/>
      <c r="F22" s="111" t="s">
        <v>5</v>
      </c>
      <c r="G22" s="293">
        <f>G21</f>
        <v>430000</v>
      </c>
      <c r="H22" s="293"/>
      <c r="I22" s="293"/>
      <c r="J22" s="293"/>
      <c r="K22" s="3" t="s">
        <v>6</v>
      </c>
      <c r="L22" s="3"/>
      <c r="M22" s="294">
        <f>AY5</f>
        <v>6.97</v>
      </c>
      <c r="N22" s="294"/>
      <c r="O22" s="295" t="s">
        <v>13</v>
      </c>
      <c r="P22" s="295"/>
      <c r="Q22" s="289">
        <f>IF(E5&lt;430000,0,(B22-G22)*M22/100)</f>
        <v>0</v>
      </c>
      <c r="R22" s="290"/>
      <c r="S22" s="290"/>
      <c r="T22" s="290"/>
      <c r="U22" s="1" t="s">
        <v>1</v>
      </c>
      <c r="V22" s="16"/>
      <c r="W22" s="3" t="s">
        <v>4</v>
      </c>
      <c r="X22" s="292">
        <f>E5</f>
        <v>0</v>
      </c>
      <c r="Y22" s="292"/>
      <c r="Z22" s="292"/>
      <c r="AA22" s="292"/>
      <c r="AB22" s="111" t="s">
        <v>5</v>
      </c>
      <c r="AC22" s="293">
        <f>AC21</f>
        <v>430000</v>
      </c>
      <c r="AD22" s="293"/>
      <c r="AE22" s="293"/>
      <c r="AF22" s="293"/>
      <c r="AG22" s="3" t="s">
        <v>6</v>
      </c>
      <c r="AH22" s="3"/>
      <c r="AI22" s="294">
        <f>BD5</f>
        <v>2.48</v>
      </c>
      <c r="AJ22" s="294"/>
      <c r="AK22" s="295" t="s">
        <v>13</v>
      </c>
      <c r="AL22" s="295"/>
      <c r="AM22" s="289">
        <f>IF(E5&lt;430000,0,(X22-AC22)*AI22/100)</f>
        <v>0</v>
      </c>
      <c r="AN22" s="290"/>
      <c r="AO22" s="290"/>
      <c r="AP22" s="290"/>
      <c r="AQ22" s="1" t="s">
        <v>1</v>
      </c>
      <c r="AR22" s="17"/>
      <c r="AS22" s="2" t="s">
        <v>4</v>
      </c>
      <c r="AT22" s="292">
        <f>E13</f>
        <v>0</v>
      </c>
      <c r="AU22" s="292"/>
      <c r="AV22" s="292"/>
      <c r="AW22" s="292"/>
      <c r="AX22" s="111" t="s">
        <v>5</v>
      </c>
      <c r="AY22" s="293">
        <f>AC22</f>
        <v>430000</v>
      </c>
      <c r="AZ22" s="293"/>
      <c r="BA22" s="293"/>
      <c r="BB22" s="293"/>
      <c r="BC22" s="3" t="s">
        <v>6</v>
      </c>
      <c r="BD22" s="3"/>
      <c r="BE22" s="294">
        <f>BI5</f>
        <v>2.19</v>
      </c>
      <c r="BF22" s="294"/>
      <c r="BG22" s="295" t="s">
        <v>13</v>
      </c>
      <c r="BH22" s="295"/>
      <c r="BI22" s="289">
        <f>IF(AT22&lt;430000,0,(AT22-AY22)*BE22/100)</f>
        <v>0</v>
      </c>
      <c r="BJ22" s="290"/>
      <c r="BK22" s="290"/>
      <c r="BL22" s="290"/>
      <c r="BM22" s="1" t="s">
        <v>1</v>
      </c>
      <c r="BN22" s="87"/>
      <c r="BO22"/>
      <c r="BP22"/>
      <c r="BQ22"/>
      <c r="BR22"/>
      <c r="BS22"/>
    </row>
    <row r="23" spans="1:71" ht="18" customHeight="1" x14ac:dyDescent="0.15">
      <c r="A23" s="86" t="s">
        <v>4</v>
      </c>
      <c r="B23" s="292">
        <f>E6</f>
        <v>0</v>
      </c>
      <c r="C23" s="292"/>
      <c r="D23" s="292"/>
      <c r="E23" s="292"/>
      <c r="F23" s="111" t="s">
        <v>5</v>
      </c>
      <c r="G23" s="293">
        <f>G21</f>
        <v>430000</v>
      </c>
      <c r="H23" s="293"/>
      <c r="I23" s="293"/>
      <c r="J23" s="293"/>
      <c r="K23" s="3" t="s">
        <v>6</v>
      </c>
      <c r="L23" s="3"/>
      <c r="M23" s="294">
        <f>AY5</f>
        <v>6.97</v>
      </c>
      <c r="N23" s="294"/>
      <c r="O23" s="295" t="s">
        <v>13</v>
      </c>
      <c r="P23" s="295"/>
      <c r="Q23" s="289">
        <f>IF(E6&lt;430000,0,(B23-G23)*M23/100)</f>
        <v>0</v>
      </c>
      <c r="R23" s="290"/>
      <c r="S23" s="290"/>
      <c r="T23" s="290"/>
      <c r="U23" s="1" t="s">
        <v>1</v>
      </c>
      <c r="V23" s="12"/>
      <c r="W23" s="3" t="s">
        <v>4</v>
      </c>
      <c r="X23" s="292">
        <f>E6</f>
        <v>0</v>
      </c>
      <c r="Y23" s="292"/>
      <c r="Z23" s="292"/>
      <c r="AA23" s="292"/>
      <c r="AB23" s="111" t="s">
        <v>5</v>
      </c>
      <c r="AC23" s="293">
        <f>AC21</f>
        <v>430000</v>
      </c>
      <c r="AD23" s="293"/>
      <c r="AE23" s="293"/>
      <c r="AF23" s="293"/>
      <c r="AG23" s="3" t="s">
        <v>6</v>
      </c>
      <c r="AH23" s="3"/>
      <c r="AI23" s="294">
        <f>BD5</f>
        <v>2.48</v>
      </c>
      <c r="AJ23" s="294"/>
      <c r="AK23" s="295" t="s">
        <v>13</v>
      </c>
      <c r="AL23" s="295"/>
      <c r="AM23" s="289">
        <f>IF(E6&lt;430000,0,(X23-AC23)*AI23/100)</f>
        <v>0</v>
      </c>
      <c r="AN23" s="290"/>
      <c r="AO23" s="290"/>
      <c r="AP23" s="290"/>
      <c r="AQ23" s="1" t="s">
        <v>1</v>
      </c>
      <c r="AR23" s="3"/>
      <c r="AS23" s="2" t="s">
        <v>4</v>
      </c>
      <c r="AT23" s="292">
        <f>E14</f>
        <v>0</v>
      </c>
      <c r="AU23" s="292"/>
      <c r="AV23" s="292"/>
      <c r="AW23" s="292"/>
      <c r="AX23" s="111" t="s">
        <v>5</v>
      </c>
      <c r="AY23" s="293">
        <f>AC23</f>
        <v>430000</v>
      </c>
      <c r="AZ23" s="293"/>
      <c r="BA23" s="293"/>
      <c r="BB23" s="293"/>
      <c r="BC23" s="3" t="s">
        <v>6</v>
      </c>
      <c r="BD23" s="3"/>
      <c r="BE23" s="294">
        <f>BI5</f>
        <v>2.19</v>
      </c>
      <c r="BF23" s="294"/>
      <c r="BG23" s="295" t="s">
        <v>13</v>
      </c>
      <c r="BH23" s="295"/>
      <c r="BI23" s="289">
        <f>IF(AT23&lt;430000,0,(AT23-AY23)*BE23/100)</f>
        <v>0</v>
      </c>
      <c r="BJ23" s="290"/>
      <c r="BK23" s="290"/>
      <c r="BL23" s="290"/>
      <c r="BM23" s="1" t="s">
        <v>1</v>
      </c>
      <c r="BN23" s="87" ph="1"/>
      <c r="BO23"/>
      <c r="BP23"/>
      <c r="BQ23"/>
      <c r="BR23"/>
      <c r="BS23"/>
    </row>
    <row r="24" spans="1:71" ht="18" customHeight="1" x14ac:dyDescent="0.15">
      <c r="A24" s="88" t="s">
        <v>4</v>
      </c>
      <c r="B24" s="291">
        <f>E7</f>
        <v>0</v>
      </c>
      <c r="C24" s="291"/>
      <c r="D24" s="291"/>
      <c r="E24" s="291"/>
      <c r="F24" s="9" t="s">
        <v>5</v>
      </c>
      <c r="G24" s="288">
        <f>G21</f>
        <v>430000</v>
      </c>
      <c r="H24" s="288"/>
      <c r="I24" s="288"/>
      <c r="J24" s="288"/>
      <c r="K24" s="5" t="s">
        <v>6</v>
      </c>
      <c r="L24" s="5"/>
      <c r="M24" s="284">
        <f>AY5</f>
        <v>6.97</v>
      </c>
      <c r="N24" s="284"/>
      <c r="O24" s="285" t="s">
        <v>13</v>
      </c>
      <c r="P24" s="285"/>
      <c r="Q24" s="289">
        <f>IF(E7&lt;430000,0,(B24-G24)*M24/100)</f>
        <v>0</v>
      </c>
      <c r="R24" s="290"/>
      <c r="S24" s="290"/>
      <c r="T24" s="290"/>
      <c r="U24" s="1" t="s">
        <v>1</v>
      </c>
      <c r="V24" s="13"/>
      <c r="W24" s="4" t="s">
        <v>4</v>
      </c>
      <c r="X24" s="291">
        <f>E7</f>
        <v>0</v>
      </c>
      <c r="Y24" s="291"/>
      <c r="Z24" s="291"/>
      <c r="AA24" s="291"/>
      <c r="AB24" s="9" t="s">
        <v>5</v>
      </c>
      <c r="AC24" s="288">
        <f>AC21</f>
        <v>430000</v>
      </c>
      <c r="AD24" s="288"/>
      <c r="AE24" s="288"/>
      <c r="AF24" s="288"/>
      <c r="AG24" s="5" t="s">
        <v>6</v>
      </c>
      <c r="AH24" s="5"/>
      <c r="AI24" s="284">
        <f>BD5</f>
        <v>2.48</v>
      </c>
      <c r="AJ24" s="284"/>
      <c r="AK24" s="285" t="s">
        <v>13</v>
      </c>
      <c r="AL24" s="285"/>
      <c r="AM24" s="289">
        <f>IF(E7&lt;430000,0,(X24-AC24)*AI24/100)</f>
        <v>0</v>
      </c>
      <c r="AN24" s="290"/>
      <c r="AO24" s="290"/>
      <c r="AP24" s="290"/>
      <c r="AQ24" s="1" t="s">
        <v>1</v>
      </c>
      <c r="AR24" s="18"/>
      <c r="AS24" s="4" t="s">
        <v>4</v>
      </c>
      <c r="AT24" s="291">
        <f>E15</f>
        <v>0</v>
      </c>
      <c r="AU24" s="291"/>
      <c r="AV24" s="291"/>
      <c r="AW24" s="291"/>
      <c r="AX24" s="9" t="s">
        <v>5</v>
      </c>
      <c r="AY24" s="288">
        <f>AC24</f>
        <v>430000</v>
      </c>
      <c r="AZ24" s="288"/>
      <c r="BA24" s="288"/>
      <c r="BB24" s="288"/>
      <c r="BC24" s="5" t="s">
        <v>6</v>
      </c>
      <c r="BD24" s="5"/>
      <c r="BE24" s="284">
        <f>BI5</f>
        <v>2.19</v>
      </c>
      <c r="BF24" s="284"/>
      <c r="BG24" s="285" t="s">
        <v>13</v>
      </c>
      <c r="BH24" s="285"/>
      <c r="BI24" s="286">
        <f>IF(AT24&lt;430000,0,(AT24-AY24)*BE24/100)</f>
        <v>0</v>
      </c>
      <c r="BJ24" s="287"/>
      <c r="BK24" s="287"/>
      <c r="BL24" s="287"/>
      <c r="BM24" s="121" t="s">
        <v>1</v>
      </c>
      <c r="BN24" s="89" ph="1"/>
      <c r="BO24" s="24"/>
      <c r="BP24" s="24"/>
      <c r="BQ24" s="24"/>
      <c r="BR24" s="24"/>
      <c r="BS24" s="24"/>
    </row>
    <row r="25" spans="1:71" ht="18" customHeight="1" x14ac:dyDescent="0.15">
      <c r="A25" s="84" t="s">
        <v>30</v>
      </c>
      <c r="B25" s="3"/>
      <c r="C25" s="3"/>
      <c r="D25" s="3"/>
      <c r="E25" s="3"/>
      <c r="F25" s="3"/>
      <c r="G25" s="3"/>
      <c r="H25" s="3"/>
      <c r="I25" s="3"/>
      <c r="J25" s="3"/>
      <c r="K25" s="3"/>
      <c r="L25" s="3"/>
      <c r="M25" s="3"/>
      <c r="N25" s="3"/>
      <c r="O25" s="3"/>
      <c r="P25" s="3"/>
      <c r="Q25" s="3"/>
      <c r="R25" s="3"/>
      <c r="S25" s="3"/>
      <c r="T25" s="3"/>
      <c r="U25" s="3"/>
      <c r="V25" s="12"/>
      <c r="W25" s="11" t="s">
        <v>30</v>
      </c>
      <c r="X25" s="3"/>
      <c r="Y25" s="3"/>
      <c r="Z25" s="3"/>
      <c r="AA25" s="3"/>
      <c r="AB25" s="3"/>
      <c r="AC25" s="3"/>
      <c r="AD25" s="3"/>
      <c r="AE25" s="3"/>
      <c r="AF25" s="3"/>
      <c r="AG25" s="3"/>
      <c r="AH25" s="3"/>
      <c r="AI25" s="3"/>
      <c r="AJ25" s="3"/>
      <c r="AK25" s="3"/>
      <c r="AL25" s="3"/>
      <c r="AM25" s="3"/>
      <c r="AN25" s="3"/>
      <c r="AO25" s="3"/>
      <c r="AP25" s="3"/>
      <c r="AQ25" s="3"/>
      <c r="AR25" s="3"/>
      <c r="AS25" s="11" t="s">
        <v>30</v>
      </c>
      <c r="AT25" s="3"/>
      <c r="AU25" s="3"/>
      <c r="AV25" s="3"/>
      <c r="AW25" s="3"/>
      <c r="AX25" s="3"/>
      <c r="AY25" s="3"/>
      <c r="AZ25" s="3"/>
      <c r="BA25" s="3"/>
      <c r="BB25" s="3"/>
      <c r="BC25" s="3"/>
      <c r="BD25" s="3"/>
      <c r="BE25" s="3"/>
      <c r="BF25" s="3"/>
      <c r="BG25" s="3"/>
      <c r="BH25" s="3"/>
      <c r="BI25" s="3"/>
      <c r="BJ25" s="3"/>
      <c r="BK25" s="3"/>
      <c r="BL25" s="3"/>
      <c r="BM25" s="3"/>
      <c r="BN25" s="85"/>
      <c r="BO25"/>
      <c r="BP25"/>
      <c r="BQ25"/>
      <c r="BR25"/>
      <c r="BS25"/>
    </row>
    <row r="26" spans="1:71" ht="18" customHeight="1" x14ac:dyDescent="0.15">
      <c r="A26" s="86"/>
      <c r="B26" s="3" t="s">
        <v>9</v>
      </c>
      <c r="C26" s="3"/>
      <c r="D26" s="3"/>
      <c r="E26" s="3"/>
      <c r="F26" s="3"/>
      <c r="G26" s="3"/>
      <c r="H26" s="3"/>
      <c r="I26" s="3"/>
      <c r="J26" s="3"/>
      <c r="K26" s="3" t="s">
        <v>25</v>
      </c>
      <c r="L26" s="3"/>
      <c r="M26" s="3"/>
      <c r="N26" s="3"/>
      <c r="O26" s="3"/>
      <c r="P26" s="3"/>
      <c r="Q26" s="3"/>
      <c r="R26" s="3"/>
      <c r="S26" s="3"/>
      <c r="T26" s="3"/>
      <c r="U26" s="3"/>
      <c r="V26" s="12"/>
      <c r="W26" s="3"/>
      <c r="X26" s="3" t="s">
        <v>9</v>
      </c>
      <c r="Y26" s="3"/>
      <c r="Z26" s="3"/>
      <c r="AA26" s="3"/>
      <c r="AB26" s="3"/>
      <c r="AC26" s="3"/>
      <c r="AD26" s="3"/>
      <c r="AE26" s="3"/>
      <c r="AF26" s="3"/>
      <c r="AG26" s="3" t="s">
        <v>25</v>
      </c>
      <c r="AH26" s="3"/>
      <c r="AI26" s="3"/>
      <c r="AJ26" s="3"/>
      <c r="AK26" s="3"/>
      <c r="AL26" s="3"/>
      <c r="AM26" s="3"/>
      <c r="AN26" s="3"/>
      <c r="AO26" s="3"/>
      <c r="AP26" s="3"/>
      <c r="AQ26" s="3"/>
      <c r="AR26" s="3"/>
      <c r="AS26" s="2"/>
      <c r="AT26" s="3" t="s">
        <v>9</v>
      </c>
      <c r="AU26" s="3"/>
      <c r="AV26" s="3"/>
      <c r="AW26" s="3"/>
      <c r="AX26" s="3"/>
      <c r="AY26" s="3"/>
      <c r="AZ26" s="3"/>
      <c r="BA26" s="3"/>
      <c r="BB26" s="3"/>
      <c r="BC26" s="3" t="s">
        <v>25</v>
      </c>
      <c r="BD26" s="3"/>
      <c r="BE26" s="3"/>
      <c r="BF26" s="3"/>
      <c r="BG26" s="3"/>
      <c r="BH26" s="3"/>
      <c r="BI26" s="3"/>
      <c r="BJ26" s="3"/>
      <c r="BK26" s="3"/>
      <c r="BL26" s="3"/>
      <c r="BM26" s="3"/>
      <c r="BN26" s="85"/>
      <c r="BO26"/>
      <c r="BP26"/>
      <c r="BQ26"/>
      <c r="BR26"/>
      <c r="BS26"/>
    </row>
    <row r="27" spans="1:71" ht="18" customHeight="1" x14ac:dyDescent="0.15">
      <c r="A27" s="86"/>
      <c r="B27" s="282">
        <f>H8-H9</f>
        <v>0</v>
      </c>
      <c r="C27" s="283"/>
      <c r="D27" s="283"/>
      <c r="E27" s="283"/>
      <c r="F27" s="3" t="s">
        <v>10</v>
      </c>
      <c r="G27" s="3"/>
      <c r="H27" s="3"/>
      <c r="I27" s="3"/>
      <c r="J27" s="3"/>
      <c r="K27" s="279">
        <f>AY6</f>
        <v>29800</v>
      </c>
      <c r="L27" s="279"/>
      <c r="M27" s="279"/>
      <c r="N27" s="279"/>
      <c r="O27" s="15" t="s">
        <v>11</v>
      </c>
      <c r="P27" s="3"/>
      <c r="Q27" s="280">
        <f>B27*K27</f>
        <v>0</v>
      </c>
      <c r="R27" s="281"/>
      <c r="S27" s="281"/>
      <c r="T27" s="281"/>
      <c r="U27" s="1" t="s">
        <v>1</v>
      </c>
      <c r="V27" s="12"/>
      <c r="W27" s="3"/>
      <c r="X27" s="283">
        <f>H8-H9</f>
        <v>0</v>
      </c>
      <c r="Y27" s="283"/>
      <c r="Z27" s="283"/>
      <c r="AA27" s="283"/>
      <c r="AB27" s="3" t="s">
        <v>10</v>
      </c>
      <c r="AC27" s="3"/>
      <c r="AD27" s="3"/>
      <c r="AE27" s="3"/>
      <c r="AF27" s="3"/>
      <c r="AG27" s="279">
        <f>BD6</f>
        <v>10300</v>
      </c>
      <c r="AH27" s="279"/>
      <c r="AI27" s="279"/>
      <c r="AJ27" s="279"/>
      <c r="AK27" s="15" t="s">
        <v>11</v>
      </c>
      <c r="AL27" s="3"/>
      <c r="AM27" s="280">
        <f>X27*AG27</f>
        <v>0</v>
      </c>
      <c r="AN27" s="281"/>
      <c r="AO27" s="281"/>
      <c r="AP27" s="281"/>
      <c r="AQ27" s="1" t="s">
        <v>1</v>
      </c>
      <c r="AR27" s="3"/>
      <c r="AS27" s="2"/>
      <c r="AT27" s="282">
        <f>H16</f>
        <v>0</v>
      </c>
      <c r="AU27" s="283"/>
      <c r="AV27" s="283"/>
      <c r="AW27" s="283"/>
      <c r="AX27" s="3" t="s">
        <v>10</v>
      </c>
      <c r="AY27" s="3"/>
      <c r="AZ27" s="3"/>
      <c r="BA27" s="3"/>
      <c r="BB27" s="3"/>
      <c r="BC27" s="279">
        <f>BI6</f>
        <v>11300</v>
      </c>
      <c r="BD27" s="279"/>
      <c r="BE27" s="279"/>
      <c r="BF27" s="279"/>
      <c r="BG27" s="15" t="s">
        <v>11</v>
      </c>
      <c r="BH27" s="3"/>
      <c r="BI27" s="280">
        <f>AT27*BC27</f>
        <v>0</v>
      </c>
      <c r="BJ27" s="281"/>
      <c r="BK27" s="281"/>
      <c r="BL27" s="281"/>
      <c r="BM27" s="1" t="s">
        <v>1</v>
      </c>
      <c r="BN27" s="85"/>
      <c r="BO27"/>
      <c r="BP27"/>
      <c r="BQ27"/>
      <c r="BR27"/>
      <c r="BS27"/>
    </row>
    <row r="28" spans="1:71" ht="18" customHeight="1" x14ac:dyDescent="0.15">
      <c r="A28" s="86"/>
      <c r="B28" s="282">
        <f>H9</f>
        <v>0</v>
      </c>
      <c r="C28" s="283"/>
      <c r="D28" s="283"/>
      <c r="E28" s="283"/>
      <c r="F28" s="3" t="s">
        <v>10</v>
      </c>
      <c r="G28" s="3"/>
      <c r="H28" s="3"/>
      <c r="I28" s="3"/>
      <c r="J28" s="3"/>
      <c r="K28" s="279">
        <f>AY6</f>
        <v>29800</v>
      </c>
      <c r="L28" s="279"/>
      <c r="M28" s="279"/>
      <c r="N28" s="279"/>
      <c r="O28" s="15" t="s">
        <v>11</v>
      </c>
      <c r="P28" s="3"/>
      <c r="Q28" s="280">
        <f>B28*K28</f>
        <v>0</v>
      </c>
      <c r="R28" s="281"/>
      <c r="S28" s="281"/>
      <c r="T28" s="281"/>
      <c r="U28" s="1" t="s">
        <v>1</v>
      </c>
      <c r="V28" s="12"/>
      <c r="W28" s="3"/>
      <c r="X28" s="283">
        <f>H9</f>
        <v>0</v>
      </c>
      <c r="Y28" s="283"/>
      <c r="Z28" s="283"/>
      <c r="AA28" s="283"/>
      <c r="AB28" s="3" t="s">
        <v>10</v>
      </c>
      <c r="AC28" s="3"/>
      <c r="AD28" s="3"/>
      <c r="AE28" s="3"/>
      <c r="AF28" s="3"/>
      <c r="AG28" s="279">
        <f>BD6</f>
        <v>10300</v>
      </c>
      <c r="AH28" s="279"/>
      <c r="AI28" s="279"/>
      <c r="AJ28" s="279"/>
      <c r="AK28" s="15" t="s">
        <v>11</v>
      </c>
      <c r="AL28" s="3"/>
      <c r="AM28" s="280">
        <f>X28*AG28</f>
        <v>0</v>
      </c>
      <c r="AN28" s="281"/>
      <c r="AO28" s="281"/>
      <c r="AP28" s="281"/>
      <c r="AQ28" s="1" t="s">
        <v>1</v>
      </c>
      <c r="AR28" s="3"/>
      <c r="AS28" s="2"/>
      <c r="AT28" s="111"/>
      <c r="AU28" s="111"/>
      <c r="AV28" s="111"/>
      <c r="AW28" s="111"/>
      <c r="AX28" s="3"/>
      <c r="AY28" s="3"/>
      <c r="AZ28" s="3"/>
      <c r="BA28" s="3"/>
      <c r="BB28" s="3"/>
      <c r="BC28" s="112"/>
      <c r="BD28" s="112"/>
      <c r="BE28" s="112"/>
      <c r="BF28" s="112"/>
      <c r="BG28" s="15"/>
      <c r="BH28" s="3"/>
      <c r="BI28" s="122"/>
      <c r="BJ28" s="122"/>
      <c r="BK28" s="122"/>
      <c r="BL28" s="122"/>
      <c r="BM28" s="123"/>
      <c r="BN28" s="85"/>
      <c r="BO28"/>
      <c r="BP28"/>
      <c r="BQ28"/>
      <c r="BR28"/>
      <c r="BS28"/>
    </row>
    <row r="29" spans="1:71" ht="18" customHeight="1" x14ac:dyDescent="0.15">
      <c r="A29" s="88"/>
      <c r="B29" s="9"/>
      <c r="C29" s="9"/>
      <c r="D29" s="9"/>
      <c r="E29" s="9"/>
      <c r="F29" s="5"/>
      <c r="G29" s="5"/>
      <c r="H29" s="5"/>
      <c r="I29" s="5"/>
      <c r="J29" s="5"/>
      <c r="K29" s="10"/>
      <c r="L29" s="277" t="s">
        <v>29</v>
      </c>
      <c r="M29" s="277"/>
      <c r="N29" s="277"/>
      <c r="O29" s="277"/>
      <c r="P29" s="278"/>
      <c r="Q29" s="275">
        <f>IF(AM15=0,"０",Q27*AM15/10)+IF(AM15=0,"0",Q28*AM15/10)+IF(AM15=0,"0",Q28*((10-AM15)/10)*0.5)</f>
        <v>0</v>
      </c>
      <c r="R29" s="276"/>
      <c r="S29" s="276"/>
      <c r="T29" s="276"/>
      <c r="U29" s="19" t="s">
        <v>1</v>
      </c>
      <c r="V29" s="14"/>
      <c r="W29" s="5"/>
      <c r="X29" s="9"/>
      <c r="Y29" s="9"/>
      <c r="Z29" s="9"/>
      <c r="AA29" s="9"/>
      <c r="AB29" s="5"/>
      <c r="AC29" s="5"/>
      <c r="AD29" s="5"/>
      <c r="AE29" s="5"/>
      <c r="AF29" s="5"/>
      <c r="AG29" s="10"/>
      <c r="AH29" s="277" t="s">
        <v>29</v>
      </c>
      <c r="AI29" s="277"/>
      <c r="AJ29" s="277"/>
      <c r="AK29" s="277"/>
      <c r="AL29" s="278"/>
      <c r="AM29" s="275">
        <f>IF(AM15=0,"０",AM27*AM15/10)+IF(AM15=0,"0",AM28*AM15/10)+IF(AM15=0,"0",AM28*((10-AM15)/10)*0.5)</f>
        <v>0</v>
      </c>
      <c r="AN29" s="276"/>
      <c r="AO29" s="276"/>
      <c r="AP29" s="276"/>
      <c r="AQ29" s="19" t="s">
        <v>1</v>
      </c>
      <c r="AR29" s="5"/>
      <c r="AS29" s="4"/>
      <c r="AT29" s="9"/>
      <c r="AU29" s="9"/>
      <c r="AV29" s="9"/>
      <c r="AW29" s="9"/>
      <c r="AX29" s="5"/>
      <c r="AY29" s="5"/>
      <c r="AZ29" s="5"/>
      <c r="BA29" s="5"/>
      <c r="BB29" s="5"/>
      <c r="BC29" s="10"/>
      <c r="BD29" s="277" t="s">
        <v>29</v>
      </c>
      <c r="BE29" s="277"/>
      <c r="BF29" s="277"/>
      <c r="BG29" s="277"/>
      <c r="BH29" s="278"/>
      <c r="BI29" s="275">
        <f>IF(AM15=0,"０",BI27*AM15/10)</f>
        <v>0</v>
      </c>
      <c r="BJ29" s="276"/>
      <c r="BK29" s="276"/>
      <c r="BL29" s="276"/>
      <c r="BM29" s="19" t="s">
        <v>1</v>
      </c>
      <c r="BN29" s="90"/>
      <c r="BO29"/>
      <c r="BP29"/>
      <c r="BQ29"/>
      <c r="BR29"/>
      <c r="BS29"/>
    </row>
    <row r="30" spans="1:71" ht="18" customHeight="1" x14ac:dyDescent="0.15">
      <c r="A30" s="84" t="s">
        <v>31</v>
      </c>
      <c r="B30" s="3"/>
      <c r="C30" s="3"/>
      <c r="D30" s="3"/>
      <c r="E30" s="3"/>
      <c r="F30" s="3"/>
      <c r="G30" s="3"/>
      <c r="H30" s="3"/>
      <c r="I30" s="3"/>
      <c r="J30" s="3"/>
      <c r="K30" s="3"/>
      <c r="L30" s="3"/>
      <c r="M30" s="3"/>
      <c r="N30" s="3"/>
      <c r="O30" s="3"/>
      <c r="P30" s="3"/>
      <c r="Q30" s="3"/>
      <c r="R30" s="3"/>
      <c r="S30" s="3"/>
      <c r="T30" s="3"/>
      <c r="U30" s="3"/>
      <c r="V30" s="12"/>
      <c r="W30" s="11" t="s">
        <v>31</v>
      </c>
      <c r="X30" s="3"/>
      <c r="Y30" s="3"/>
      <c r="Z30" s="3"/>
      <c r="AA30" s="3"/>
      <c r="AB30" s="3"/>
      <c r="AC30" s="3"/>
      <c r="AD30" s="3"/>
      <c r="AE30" s="3"/>
      <c r="AF30" s="3"/>
      <c r="AG30" s="3"/>
      <c r="AH30" s="3"/>
      <c r="AI30" s="3"/>
      <c r="AJ30" s="3"/>
      <c r="AK30" s="3"/>
      <c r="AL30" s="3"/>
      <c r="AM30" s="3"/>
      <c r="AN30" s="3"/>
      <c r="AO30" s="3"/>
      <c r="AP30" s="3"/>
      <c r="AQ30" s="3"/>
      <c r="AR30" s="3"/>
      <c r="AS30" s="11" t="s">
        <v>31</v>
      </c>
      <c r="AT30" s="3"/>
      <c r="AU30" s="3"/>
      <c r="AV30" s="3"/>
      <c r="AW30" s="3"/>
      <c r="AX30" s="3"/>
      <c r="AY30" s="3"/>
      <c r="AZ30" s="3"/>
      <c r="BA30" s="3"/>
      <c r="BB30" s="3"/>
      <c r="BC30" s="3"/>
      <c r="BD30" s="3"/>
      <c r="BE30" s="3"/>
      <c r="BF30" s="3"/>
      <c r="BG30" s="3"/>
      <c r="BH30" s="3"/>
      <c r="BI30" s="3"/>
      <c r="BJ30" s="3"/>
      <c r="BK30" s="3"/>
      <c r="BL30" s="3"/>
      <c r="BM30" s="3"/>
      <c r="BN30" s="85"/>
      <c r="BO30"/>
      <c r="BP30"/>
      <c r="BQ30"/>
      <c r="BR30"/>
      <c r="BS30"/>
    </row>
    <row r="31" spans="1:71" ht="18" customHeight="1" x14ac:dyDescent="0.15">
      <c r="A31" s="86"/>
      <c r="B31" s="3"/>
      <c r="C31" s="116" t="str">
        <f>IF(COUNTIF(Q5:U8,BP5)&gt;0,IF(COUNTIF(V5:W8,BP6)=2,"注)特同対象世帯",""),"")</f>
        <v/>
      </c>
      <c r="D31" s="3"/>
      <c r="E31" s="3"/>
      <c r="F31" s="3"/>
      <c r="G31" s="3"/>
      <c r="H31" s="3"/>
      <c r="I31" s="3"/>
      <c r="J31" s="3"/>
      <c r="K31" s="3" t="s">
        <v>12</v>
      </c>
      <c r="L31" s="3"/>
      <c r="M31" s="3"/>
      <c r="N31" s="3"/>
      <c r="O31" s="3"/>
      <c r="P31" s="3"/>
      <c r="Q31" s="270">
        <f>IF(B27+B28=0,0,AY7)</f>
        <v>0</v>
      </c>
      <c r="R31" s="271"/>
      <c r="S31" s="271"/>
      <c r="T31" s="272"/>
      <c r="U31" s="26" t="s">
        <v>1</v>
      </c>
      <c r="V31" s="12"/>
      <c r="W31" s="3"/>
      <c r="X31" s="3"/>
      <c r="Y31" s="3"/>
      <c r="Z31" s="3"/>
      <c r="AA31" s="3"/>
      <c r="AB31" s="3"/>
      <c r="AC31" s="3"/>
      <c r="AD31" s="3"/>
      <c r="AE31" s="3"/>
      <c r="AF31" s="3"/>
      <c r="AG31" s="3" t="s">
        <v>12</v>
      </c>
      <c r="AH31" s="3"/>
      <c r="AI31" s="3"/>
      <c r="AJ31" s="3"/>
      <c r="AK31" s="3"/>
      <c r="AL31" s="3"/>
      <c r="AM31" s="270">
        <f>IF(X27+X28=0,0,BD7)</f>
        <v>0</v>
      </c>
      <c r="AN31" s="271"/>
      <c r="AO31" s="271"/>
      <c r="AP31" s="272"/>
      <c r="AQ31" s="26" t="s">
        <v>1</v>
      </c>
      <c r="AR31" s="3"/>
      <c r="AS31" s="2"/>
      <c r="AT31" s="3"/>
      <c r="AU31" s="3"/>
      <c r="AV31" s="3"/>
      <c r="AW31" s="3"/>
      <c r="AX31" s="3"/>
      <c r="AY31" s="3"/>
      <c r="AZ31" s="3"/>
      <c r="BA31" s="3"/>
      <c r="BB31" s="3"/>
      <c r="BC31" s="3" t="s">
        <v>12</v>
      </c>
      <c r="BD31" s="3"/>
      <c r="BE31" s="3"/>
      <c r="BF31" s="3"/>
      <c r="BG31" s="3"/>
      <c r="BH31" s="3"/>
      <c r="BI31" s="270">
        <f>IF(AT27=0,0,BI7)</f>
        <v>0</v>
      </c>
      <c r="BJ31" s="271"/>
      <c r="BK31" s="271"/>
      <c r="BL31" s="272"/>
      <c r="BM31" s="26" t="s">
        <v>1</v>
      </c>
      <c r="BN31" s="85"/>
      <c r="BO31"/>
      <c r="BP31"/>
      <c r="BQ31"/>
      <c r="BR31"/>
      <c r="BS31"/>
    </row>
    <row r="32" spans="1:71" ht="18" customHeight="1" x14ac:dyDescent="0.15">
      <c r="A32" s="91"/>
      <c r="B32" s="3"/>
      <c r="C32" s="3"/>
      <c r="D32" s="3"/>
      <c r="E32" s="3"/>
      <c r="F32" s="3"/>
      <c r="G32" s="3"/>
      <c r="H32" s="3"/>
      <c r="I32" s="3"/>
      <c r="J32" s="3"/>
      <c r="K32" s="3"/>
      <c r="L32" s="273" t="s">
        <v>29</v>
      </c>
      <c r="M32" s="273"/>
      <c r="N32" s="273"/>
      <c r="O32" s="273"/>
      <c r="P32" s="274"/>
      <c r="Q32" s="275">
        <f>IF(AM15=0,"０",Q31*AM15/10)</f>
        <v>0</v>
      </c>
      <c r="R32" s="276"/>
      <c r="S32" s="276"/>
      <c r="T32" s="276"/>
      <c r="U32" s="19" t="s">
        <v>1</v>
      </c>
      <c r="V32" s="12"/>
      <c r="W32" s="3"/>
      <c r="X32" s="3"/>
      <c r="Y32" s="3"/>
      <c r="Z32" s="3"/>
      <c r="AA32" s="3"/>
      <c r="AB32" s="3"/>
      <c r="AC32" s="3"/>
      <c r="AD32" s="3"/>
      <c r="AE32" s="3"/>
      <c r="AF32" s="3"/>
      <c r="AG32" s="3"/>
      <c r="AH32" s="273" t="s">
        <v>29</v>
      </c>
      <c r="AI32" s="273"/>
      <c r="AJ32" s="273"/>
      <c r="AK32" s="273"/>
      <c r="AL32" s="274"/>
      <c r="AM32" s="275">
        <f>IF(AM15=0,"０",AM31*AM15/10)</f>
        <v>0</v>
      </c>
      <c r="AN32" s="276"/>
      <c r="AO32" s="276"/>
      <c r="AP32" s="276"/>
      <c r="AQ32" s="19" t="s">
        <v>1</v>
      </c>
      <c r="AR32" s="3"/>
      <c r="AS32" s="2"/>
      <c r="AT32" s="3"/>
      <c r="AU32" s="3"/>
      <c r="AV32" s="3"/>
      <c r="AW32" s="3"/>
      <c r="AX32" s="3"/>
      <c r="AY32" s="3"/>
      <c r="AZ32" s="3"/>
      <c r="BA32" s="3"/>
      <c r="BB32" s="3"/>
      <c r="BC32" s="3"/>
      <c r="BD32" s="273" t="s">
        <v>29</v>
      </c>
      <c r="BE32" s="273"/>
      <c r="BF32" s="273"/>
      <c r="BG32" s="273"/>
      <c r="BH32" s="274"/>
      <c r="BI32" s="275">
        <f>IF(AM15=0,"０",BI31*AM15/10)</f>
        <v>0</v>
      </c>
      <c r="BJ32" s="276"/>
      <c r="BK32" s="276"/>
      <c r="BL32" s="276"/>
      <c r="BM32" s="19" t="s">
        <v>1</v>
      </c>
      <c r="BN32" s="85"/>
      <c r="BO32"/>
      <c r="BP32"/>
      <c r="BQ32"/>
      <c r="BR32"/>
      <c r="BS32"/>
    </row>
    <row r="33" spans="1:71" ht="18" customHeight="1" thickBot="1" x14ac:dyDescent="0.2">
      <c r="A33" s="267" t="s">
        <v>34</v>
      </c>
      <c r="B33" s="252"/>
      <c r="C33" s="252"/>
      <c r="D33" s="252"/>
      <c r="E33" s="252"/>
      <c r="F33" s="252"/>
      <c r="G33" s="252"/>
      <c r="H33" s="253"/>
      <c r="I33" s="254">
        <f>Q22+Q27+Q23+Q24+Q28+Q31+Q21-Q29-Q32</f>
        <v>0</v>
      </c>
      <c r="J33" s="255"/>
      <c r="K33" s="255"/>
      <c r="L33" s="255"/>
      <c r="M33" s="255"/>
      <c r="N33" s="92" t="s">
        <v>1</v>
      </c>
      <c r="O33" s="93" t="s">
        <v>26</v>
      </c>
      <c r="P33" s="94"/>
      <c r="Q33" s="268">
        <f>IF(I33&gt;AY8,AY8,ROUNDDOWN(I33,-2))</f>
        <v>0</v>
      </c>
      <c r="R33" s="268"/>
      <c r="S33" s="268"/>
      <c r="T33" s="268"/>
      <c r="U33" s="268"/>
      <c r="V33" s="95" t="s">
        <v>1</v>
      </c>
      <c r="W33" s="251" t="s">
        <v>35</v>
      </c>
      <c r="X33" s="252"/>
      <c r="Y33" s="252"/>
      <c r="Z33" s="252"/>
      <c r="AA33" s="252"/>
      <c r="AB33" s="252"/>
      <c r="AC33" s="252"/>
      <c r="AD33" s="253"/>
      <c r="AE33" s="254">
        <f>AM22+AM27+AM23+AM24+AM28+AM31+AM21-AM29-AM32</f>
        <v>0</v>
      </c>
      <c r="AF33" s="255"/>
      <c r="AG33" s="255"/>
      <c r="AH33" s="255"/>
      <c r="AI33" s="255"/>
      <c r="AJ33" s="92" t="s">
        <v>1</v>
      </c>
      <c r="AK33" s="93" t="s">
        <v>26</v>
      </c>
      <c r="AL33" s="94"/>
      <c r="AM33" s="256">
        <f>IF(AE33&gt;BD8,BD8,ROUNDDOWN(AE33,-2))</f>
        <v>0</v>
      </c>
      <c r="AN33" s="257"/>
      <c r="AO33" s="257"/>
      <c r="AP33" s="257"/>
      <c r="AQ33" s="257"/>
      <c r="AR33" s="95" t="s">
        <v>1</v>
      </c>
      <c r="AS33" s="251" t="s">
        <v>36</v>
      </c>
      <c r="AT33" s="252"/>
      <c r="AU33" s="252"/>
      <c r="AV33" s="252"/>
      <c r="AW33" s="252"/>
      <c r="AX33" s="252"/>
      <c r="AY33" s="252"/>
      <c r="AZ33" s="253"/>
      <c r="BA33" s="254">
        <f>BI24+BI23+BI22+BI27+BI31+BI21-BI29-BI32</f>
        <v>0</v>
      </c>
      <c r="BB33" s="255"/>
      <c r="BC33" s="255"/>
      <c r="BD33" s="255"/>
      <c r="BE33" s="255"/>
      <c r="BF33" s="92" t="s">
        <v>1</v>
      </c>
      <c r="BG33" s="93" t="s">
        <v>26</v>
      </c>
      <c r="BH33" s="94"/>
      <c r="BI33" s="256">
        <f>IF(BA33&gt;BI8,BI8,ROUNDDOWN(BA33,-2))</f>
        <v>0</v>
      </c>
      <c r="BJ33" s="257"/>
      <c r="BK33" s="257"/>
      <c r="BL33" s="257"/>
      <c r="BM33" s="257"/>
      <c r="BN33" s="96" t="s">
        <v>1</v>
      </c>
      <c r="BO33"/>
      <c r="BP33"/>
      <c r="BQ33"/>
      <c r="BR33"/>
      <c r="BS33"/>
    </row>
    <row r="34" spans="1:71" s="59" customFormat="1" ht="18" customHeight="1" x14ac:dyDescent="0.15">
      <c r="A34" s="20"/>
      <c r="B34" s="20"/>
      <c r="C34" s="20"/>
      <c r="D34" s="20"/>
      <c r="E34" s="20"/>
      <c r="F34" s="20"/>
      <c r="G34" s="20"/>
      <c r="H34" s="20"/>
      <c r="I34" s="75"/>
      <c r="J34" s="21"/>
      <c r="K34" s="21"/>
      <c r="L34" s="21"/>
      <c r="M34" s="21"/>
      <c r="N34" s="76"/>
      <c r="O34" s="77"/>
      <c r="P34" s="78"/>
      <c r="Q34" s="79"/>
      <c r="R34" s="79"/>
      <c r="S34" s="79"/>
      <c r="T34" s="79"/>
      <c r="U34" s="79"/>
      <c r="V34" s="80"/>
      <c r="W34" s="20"/>
      <c r="X34" s="20"/>
      <c r="Y34" s="20"/>
      <c r="Z34" s="20"/>
      <c r="AA34" s="20"/>
      <c r="AB34" s="20"/>
      <c r="AC34" s="20"/>
      <c r="AD34" s="20"/>
      <c r="AE34" s="75"/>
      <c r="AF34" s="21"/>
      <c r="AG34" s="21"/>
      <c r="AH34" s="21"/>
      <c r="AI34" s="21"/>
      <c r="AJ34" s="76"/>
      <c r="AK34" s="77"/>
      <c r="AL34" s="78"/>
      <c r="AM34" s="25"/>
      <c r="AN34" s="81"/>
      <c r="AO34" s="81"/>
      <c r="AP34" s="81"/>
      <c r="AQ34" s="81"/>
      <c r="AR34" s="80"/>
      <c r="AS34" s="20"/>
      <c r="AT34" s="20"/>
      <c r="AU34" s="20"/>
      <c r="AV34" s="20"/>
      <c r="AW34" s="20"/>
      <c r="AX34" s="20"/>
      <c r="AY34" s="20"/>
      <c r="AZ34" s="20"/>
      <c r="BA34" s="75"/>
      <c r="BB34" s="21"/>
      <c r="BC34" s="21"/>
      <c r="BD34" s="21"/>
      <c r="BE34" s="21"/>
      <c r="BF34" s="76"/>
      <c r="BG34" s="77"/>
      <c r="BH34" s="78"/>
      <c r="BI34" s="25"/>
      <c r="BJ34" s="81"/>
      <c r="BK34" s="81"/>
      <c r="BL34" s="81"/>
      <c r="BM34" s="81"/>
      <c r="BN34" s="80"/>
      <c r="BO34"/>
      <c r="BP34"/>
      <c r="BQ34"/>
      <c r="BR34"/>
      <c r="BS34"/>
    </row>
    <row r="35" spans="1:71" ht="21" customHeight="1" thickBot="1" x14ac:dyDescent="0.2"/>
    <row r="36" spans="1:71" ht="21" customHeight="1" thickTop="1" x14ac:dyDescent="0.15">
      <c r="B36" s="258" t="s">
        <v>45</v>
      </c>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60"/>
    </row>
    <row r="37" spans="1:71" ht="21" customHeight="1" x14ac:dyDescent="0.15">
      <c r="B37" s="261" t="s">
        <v>46</v>
      </c>
      <c r="C37" s="262"/>
      <c r="D37" s="262"/>
      <c r="E37" s="262"/>
      <c r="F37" s="262"/>
      <c r="G37" s="263"/>
      <c r="H37" s="264"/>
      <c r="I37" s="265"/>
      <c r="J37" s="265"/>
      <c r="K37" s="265"/>
      <c r="L37" s="265"/>
      <c r="M37" s="265"/>
      <c r="N37" s="30" t="s">
        <v>1</v>
      </c>
      <c r="O37" s="266" t="s">
        <v>40</v>
      </c>
      <c r="P37" s="262"/>
      <c r="Q37" s="262"/>
      <c r="R37" s="262"/>
      <c r="S37" s="262"/>
      <c r="T37" s="263"/>
      <c r="U37" s="239">
        <f>ROUNDDOWN(IF(H37&lt;551000,"0",IF(H37&lt;1619000,(H37-550000),IF(H37&lt;1620000,"1,069,000",IF(H37&lt;1622000,"1,070,000",IF(H37&lt;1624000,"1,072,000",IF(H37&lt;1628000,"1,074,000",IF(H37&lt;1800000,ROUNDDOWN(H37/4,-3)*2.4+100000,IF(H37&lt;3600000,ROUNDDOWN(H37/4,-3)*2.8-80000,IF(H37&lt;6600000,ROUNDDOWN(H37/4,-3)*3.2-440000,IF(H37&lt;8500000,H37*0.9-1100000,H37-1950000)))))))))),-2)</f>
        <v>0</v>
      </c>
      <c r="V37" s="239">
        <f>IF(U37&lt;1625000,U37-650000,IF(U37&lt;1800000,U37-(U37*0.4),IF(U37&lt;3600000,U37-((U37*0.3)+180000),IF(U37&lt;6600000,U37-((U37*0.2)+540000),IF(U37&lt;10000000,U37-((U37*0.1)+1200000),U37-2200000)))))</f>
        <v>-650000</v>
      </c>
      <c r="W37" s="239">
        <f>IF(V37&lt;1625000,V37-650000,IF(V37&lt;1800000,V37-(V37*0.4),IF(V37&lt;3600000,V37-((V37*0.3)+180000),IF(V37&lt;6600000,V37-((V37*0.2)+540000),IF(V37&lt;10000000,V37-((V37*0.1)+1200000),V37-2200000)))))</f>
        <v>-1300000</v>
      </c>
      <c r="X37" s="239">
        <f>IF(W37&lt;1625000,W37-650000,IF(W37&lt;1800000,W37-(W37*0.4),IF(W37&lt;3600000,W37-((W37*0.3)+180000),IF(W37&lt;6600000,W37-((W37*0.2)+540000),IF(W37&lt;10000000,W37-((W37*0.1)+1200000),W37-2200000)))))</f>
        <v>-1950000</v>
      </c>
      <c r="Y37" s="239">
        <f>IF(X37&lt;1625000,X37-650000,IF(X37&lt;1800000,X37-(X37*0.4),IF(X37&lt;3600000,X37-((X37*0.3)+180000),IF(X37&lt;6600000,X37-((X37*0.2)+540000),IF(X37&lt;10000000,X37-((X37*0.1)+1200000),X37-2200000)))))</f>
        <v>-2600000</v>
      </c>
      <c r="Z37" s="240">
        <f>IF(Y37&lt;1625000,Y37-650000,IF(Y37&lt;1800000,Y37-(Y37*0.4),IF(Y37&lt;3600000,Y37-((Y37*0.3)+180000),IF(Y37&lt;6600000,Y37-((Y37*0.2)+540000),IF(Y37&lt;10000000,Y37-((Y37*0.1)+1200000),Y37-2200000)))))</f>
        <v>-3250000</v>
      </c>
      <c r="AA37" s="7" t="s">
        <v>1</v>
      </c>
      <c r="AC37" s="269">
        <f>H37/12</f>
        <v>0</v>
      </c>
      <c r="AD37" s="269"/>
      <c r="AE37" s="269"/>
      <c r="AF37" s="269"/>
      <c r="AG37" s="269"/>
    </row>
    <row r="38" spans="1:71" ht="21" customHeight="1" x14ac:dyDescent="0.15">
      <c r="B38" s="228" t="s">
        <v>44</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30"/>
    </row>
    <row r="39" spans="1:71" ht="21" customHeight="1" x14ac:dyDescent="0.15">
      <c r="B39" s="231" t="s">
        <v>42</v>
      </c>
      <c r="C39" s="232"/>
      <c r="D39" s="232"/>
      <c r="E39" s="232"/>
      <c r="F39" s="232"/>
      <c r="G39" s="233"/>
      <c r="H39" s="234"/>
      <c r="I39" s="235"/>
      <c r="J39" s="235"/>
      <c r="K39" s="235"/>
      <c r="L39" s="235"/>
      <c r="M39" s="235"/>
      <c r="N39" s="31" t="s">
        <v>1</v>
      </c>
      <c r="O39" s="236" t="s">
        <v>41</v>
      </c>
      <c r="P39" s="237"/>
      <c r="Q39" s="237"/>
      <c r="R39" s="237"/>
      <c r="S39" s="237"/>
      <c r="T39" s="238"/>
      <c r="U39" s="239">
        <f>ROUNDDOWN(IF(H39&lt;600000,"0",IF(H39&lt;1299999,(H39-600000),IF(H39&lt;4099999,((H39*0.75)-275000),IF(H39&lt;7699999,((H39*0.85)-685000),IF(H39&lt;99999999,((H39*0.95)-1455000),H39-1950000))))),-2)</f>
        <v>0</v>
      </c>
      <c r="V39" s="239">
        <f t="shared" ref="V39:Z40" si="1">IF(U39&lt;1625000,U39-650000,IF(U39&lt;1800000,U39-(U39*0.4),IF(U39&lt;3600000,U39-((U39*0.3)+180000),IF(U39&lt;6600000,U39-((U39*0.2)+540000),IF(U39&lt;10000000,U39-((U39*0.1)+1200000),U39-2200000)))))</f>
        <v>-650000</v>
      </c>
      <c r="W39" s="239">
        <f t="shared" si="1"/>
        <v>-1300000</v>
      </c>
      <c r="X39" s="239">
        <f t="shared" si="1"/>
        <v>-1950000</v>
      </c>
      <c r="Y39" s="239">
        <f t="shared" si="1"/>
        <v>-2600000</v>
      </c>
      <c r="Z39" s="240">
        <f t="shared" si="1"/>
        <v>-3250000</v>
      </c>
      <c r="AA39" s="32" t="s">
        <v>1</v>
      </c>
    </row>
    <row r="40" spans="1:71" ht="21" customHeight="1" thickBot="1" x14ac:dyDescent="0.2">
      <c r="B40" s="241" t="s">
        <v>43</v>
      </c>
      <c r="C40" s="242"/>
      <c r="D40" s="242"/>
      <c r="E40" s="242"/>
      <c r="F40" s="242"/>
      <c r="G40" s="243"/>
      <c r="H40" s="244"/>
      <c r="I40" s="245"/>
      <c r="J40" s="245"/>
      <c r="K40" s="245"/>
      <c r="L40" s="245"/>
      <c r="M40" s="245"/>
      <c r="N40" s="33" t="s">
        <v>1</v>
      </c>
      <c r="O40" s="246" t="s">
        <v>41</v>
      </c>
      <c r="P40" s="247"/>
      <c r="Q40" s="247"/>
      <c r="R40" s="247"/>
      <c r="S40" s="247"/>
      <c r="T40" s="248"/>
      <c r="U40" s="249">
        <f>ROUNDDOWN(IF(H40&lt;1100000,"0",IF(H40&lt;3299999,(H40-1100000),IF(H40&lt;4099999,((H40*0.75)-275000),IF(H40&lt;7699999,((H40*0.85)-685000),IF(H40&lt;99999999,((H40*0.95)-1455000),H40-1950000))))),-2)</f>
        <v>0</v>
      </c>
      <c r="V40" s="249">
        <f t="shared" si="1"/>
        <v>-650000</v>
      </c>
      <c r="W40" s="249">
        <f t="shared" si="1"/>
        <v>-1300000</v>
      </c>
      <c r="X40" s="249">
        <f t="shared" si="1"/>
        <v>-1950000</v>
      </c>
      <c r="Y40" s="249">
        <f t="shared" si="1"/>
        <v>-2600000</v>
      </c>
      <c r="Z40" s="250">
        <f t="shared" si="1"/>
        <v>-3250000</v>
      </c>
      <c r="AA40" s="34" t="s">
        <v>1</v>
      </c>
    </row>
    <row r="41" spans="1:71" ht="21" customHeight="1" thickTop="1" thickBot="1" x14ac:dyDescent="0.2">
      <c r="AZ41" s="208">
        <f>国民健康保険税試算シート!K1</f>
        <v>0</v>
      </c>
      <c r="BA41" s="209"/>
      <c r="BB41" s="209"/>
      <c r="BC41" s="209"/>
      <c r="BD41" s="209"/>
      <c r="BE41" s="209"/>
      <c r="BF41" s="209"/>
      <c r="BG41" s="209"/>
      <c r="BH41" s="209"/>
      <c r="BI41" s="209"/>
      <c r="BJ41" s="209"/>
      <c r="BK41" s="210"/>
    </row>
    <row r="42" spans="1:71" ht="21" customHeight="1" x14ac:dyDescent="0.15">
      <c r="B42" s="211"/>
      <c r="C42" s="212"/>
      <c r="D42" s="212"/>
      <c r="E42" s="212"/>
      <c r="F42" s="212"/>
      <c r="G42" s="212" t="s">
        <v>59</v>
      </c>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3"/>
      <c r="AZ42" s="214" t="s">
        <v>61</v>
      </c>
      <c r="BA42" s="215"/>
      <c r="BB42" s="215"/>
      <c r="BC42" s="215"/>
      <c r="BD42" s="215"/>
      <c r="BE42" s="216"/>
      <c r="BF42" s="220">
        <f>BI9</f>
        <v>305000</v>
      </c>
      <c r="BG42" s="220"/>
      <c r="BH42" s="220"/>
      <c r="BI42" s="220"/>
      <c r="BJ42" s="222" t="s">
        <v>1</v>
      </c>
      <c r="BK42" s="223"/>
    </row>
    <row r="43" spans="1:71" ht="21" customHeight="1" x14ac:dyDescent="0.15">
      <c r="B43" s="226" t="s">
        <v>118</v>
      </c>
      <c r="C43" s="227"/>
      <c r="D43" s="227"/>
      <c r="E43" s="227"/>
      <c r="F43" s="227"/>
      <c r="G43" s="171">
        <v>0</v>
      </c>
      <c r="H43" s="171"/>
      <c r="I43" s="171"/>
      <c r="J43" s="171"/>
      <c r="K43" s="171"/>
      <c r="L43" s="171"/>
      <c r="M43" s="171"/>
      <c r="N43" s="171">
        <v>1</v>
      </c>
      <c r="O43" s="171"/>
      <c r="P43" s="171"/>
      <c r="Q43" s="171"/>
      <c r="R43" s="171"/>
      <c r="S43" s="171"/>
      <c r="T43" s="171"/>
      <c r="U43" s="171">
        <v>2</v>
      </c>
      <c r="V43" s="171"/>
      <c r="W43" s="171"/>
      <c r="X43" s="171"/>
      <c r="Y43" s="171"/>
      <c r="Z43" s="171"/>
      <c r="AA43" s="171"/>
      <c r="AB43" s="171">
        <v>3</v>
      </c>
      <c r="AC43" s="171"/>
      <c r="AD43" s="171"/>
      <c r="AE43" s="171"/>
      <c r="AF43" s="171"/>
      <c r="AG43" s="171"/>
      <c r="AH43" s="171"/>
      <c r="AI43" s="171">
        <v>4</v>
      </c>
      <c r="AJ43" s="171"/>
      <c r="AK43" s="171"/>
      <c r="AL43" s="171"/>
      <c r="AM43" s="171"/>
      <c r="AN43" s="171"/>
      <c r="AO43" s="171"/>
      <c r="AP43" s="171">
        <v>5</v>
      </c>
      <c r="AQ43" s="171"/>
      <c r="AR43" s="171"/>
      <c r="AS43" s="171"/>
      <c r="AT43" s="171"/>
      <c r="AU43" s="171"/>
      <c r="AV43" s="196"/>
      <c r="AZ43" s="217"/>
      <c r="BA43" s="218"/>
      <c r="BB43" s="218"/>
      <c r="BC43" s="218"/>
      <c r="BD43" s="218"/>
      <c r="BE43" s="219"/>
      <c r="BF43" s="221"/>
      <c r="BG43" s="221"/>
      <c r="BH43" s="221"/>
      <c r="BI43" s="221"/>
      <c r="BJ43" s="224"/>
      <c r="BK43" s="225"/>
    </row>
    <row r="44" spans="1:71" ht="21" customHeight="1" thickBot="1" x14ac:dyDescent="0.2">
      <c r="B44" s="198" t="s">
        <v>119</v>
      </c>
      <c r="C44" s="199"/>
      <c r="D44" s="199"/>
      <c r="E44" s="199"/>
      <c r="F44" s="199"/>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7"/>
      <c r="AZ44" s="200" t="s">
        <v>60</v>
      </c>
      <c r="BA44" s="201"/>
      <c r="BB44" s="201"/>
      <c r="BC44" s="201"/>
      <c r="BD44" s="201"/>
      <c r="BE44" s="202"/>
      <c r="BF44" s="206">
        <f>BB9</f>
        <v>560000</v>
      </c>
      <c r="BG44" s="206"/>
      <c r="BH44" s="206"/>
      <c r="BI44" s="206"/>
      <c r="BJ44" s="183" t="s">
        <v>1</v>
      </c>
      <c r="BK44" s="184"/>
    </row>
    <row r="45" spans="1:71" ht="21" customHeight="1" thickBot="1" x14ac:dyDescent="0.2">
      <c r="B45" s="187" t="s">
        <v>58</v>
      </c>
      <c r="C45" s="188"/>
      <c r="D45" s="171">
        <v>1</v>
      </c>
      <c r="E45" s="171"/>
      <c r="F45" s="172"/>
      <c r="G45" s="191">
        <f>430000+($BF$42*D45)</f>
        <v>735000</v>
      </c>
      <c r="H45" s="192"/>
      <c r="I45" s="192"/>
      <c r="J45" s="192"/>
      <c r="K45" s="192"/>
      <c r="L45" s="192"/>
      <c r="M45" s="192"/>
      <c r="N45" s="193">
        <f>430000+(D45*$BF$42)+($N$43-1)*100000</f>
        <v>735000</v>
      </c>
      <c r="O45" s="193"/>
      <c r="P45" s="193"/>
      <c r="Q45" s="193"/>
      <c r="R45" s="193"/>
      <c r="S45" s="193"/>
      <c r="T45" s="193"/>
      <c r="U45" s="192">
        <f>430000+($BF$42*D45)+($U$43-1)*100000</f>
        <v>835000</v>
      </c>
      <c r="V45" s="192"/>
      <c r="W45" s="192"/>
      <c r="X45" s="192"/>
      <c r="Y45" s="192"/>
      <c r="Z45" s="192"/>
      <c r="AA45" s="192"/>
      <c r="AB45" s="192">
        <f>430000+($BF$42*D45)+($AB$43-1)*100000</f>
        <v>935000</v>
      </c>
      <c r="AC45" s="192"/>
      <c r="AD45" s="192"/>
      <c r="AE45" s="192"/>
      <c r="AF45" s="192"/>
      <c r="AG45" s="192"/>
      <c r="AH45" s="192"/>
      <c r="AI45" s="192">
        <f>430000+(D45*$BF$42)+($AI$43-1)*100000</f>
        <v>1035000</v>
      </c>
      <c r="AJ45" s="192"/>
      <c r="AK45" s="192"/>
      <c r="AL45" s="192"/>
      <c r="AM45" s="192"/>
      <c r="AN45" s="192"/>
      <c r="AO45" s="192"/>
      <c r="AP45" s="192">
        <f>430000+(D45*$BF$42)+($AP$43-1)*100000</f>
        <v>1135000</v>
      </c>
      <c r="AQ45" s="192"/>
      <c r="AR45" s="192"/>
      <c r="AS45" s="192"/>
      <c r="AT45" s="192"/>
      <c r="AU45" s="192"/>
      <c r="AV45" s="194"/>
      <c r="AZ45" s="203"/>
      <c r="BA45" s="204"/>
      <c r="BB45" s="204"/>
      <c r="BC45" s="204"/>
      <c r="BD45" s="204"/>
      <c r="BE45" s="205"/>
      <c r="BF45" s="207"/>
      <c r="BG45" s="207"/>
      <c r="BH45" s="207"/>
      <c r="BI45" s="207"/>
      <c r="BJ45" s="185"/>
      <c r="BK45" s="186"/>
    </row>
    <row r="46" spans="1:71" ht="21" customHeight="1" thickTop="1" x14ac:dyDescent="0.15">
      <c r="B46" s="187"/>
      <c r="C46" s="188"/>
      <c r="D46" s="171"/>
      <c r="E46" s="171"/>
      <c r="F46" s="172"/>
      <c r="G46" s="176">
        <f>430000+($BF$44*D45)</f>
        <v>990000</v>
      </c>
      <c r="H46" s="177"/>
      <c r="I46" s="177"/>
      <c r="J46" s="177"/>
      <c r="K46" s="177"/>
      <c r="L46" s="177"/>
      <c r="M46" s="177"/>
      <c r="N46" s="181">
        <f>430000+(D45*$BF$44)+($N$43-1)*100000</f>
        <v>990000</v>
      </c>
      <c r="O46" s="181"/>
      <c r="P46" s="181"/>
      <c r="Q46" s="181"/>
      <c r="R46" s="181"/>
      <c r="S46" s="181"/>
      <c r="T46" s="181"/>
      <c r="U46" s="177">
        <f>430000+(D45*$BF$44)+($U$43-1)*100000</f>
        <v>1090000</v>
      </c>
      <c r="V46" s="177"/>
      <c r="W46" s="177"/>
      <c r="X46" s="177"/>
      <c r="Y46" s="177"/>
      <c r="Z46" s="177"/>
      <c r="AA46" s="177"/>
      <c r="AB46" s="177">
        <f>430000+(D45*$BF$44)+($AB$43-1)*100000</f>
        <v>1190000</v>
      </c>
      <c r="AC46" s="177"/>
      <c r="AD46" s="177"/>
      <c r="AE46" s="177"/>
      <c r="AF46" s="177"/>
      <c r="AG46" s="177"/>
      <c r="AH46" s="177"/>
      <c r="AI46" s="177">
        <f>430000+(D45*$BF$44)+($AI$43-1)*100000</f>
        <v>1290000</v>
      </c>
      <c r="AJ46" s="177"/>
      <c r="AK46" s="177"/>
      <c r="AL46" s="177"/>
      <c r="AM46" s="177"/>
      <c r="AN46" s="177"/>
      <c r="AO46" s="177"/>
      <c r="AP46" s="177">
        <f>430000+(D45*$BF$44)+($AP$43-1)*100000</f>
        <v>1390000</v>
      </c>
      <c r="AQ46" s="177"/>
      <c r="AR46" s="177"/>
      <c r="AS46" s="177"/>
      <c r="AT46" s="177"/>
      <c r="AU46" s="177"/>
      <c r="AV46" s="178"/>
    </row>
    <row r="47" spans="1:71" ht="21" customHeight="1" x14ac:dyDescent="0.15">
      <c r="B47" s="187"/>
      <c r="C47" s="188"/>
      <c r="D47" s="171">
        <v>2</v>
      </c>
      <c r="E47" s="171"/>
      <c r="F47" s="172"/>
      <c r="G47" s="175">
        <f>430000+($BF$42*D47)</f>
        <v>1040000</v>
      </c>
      <c r="H47" s="166"/>
      <c r="I47" s="166"/>
      <c r="J47" s="166"/>
      <c r="K47" s="166"/>
      <c r="L47" s="166"/>
      <c r="M47" s="166"/>
      <c r="N47" s="166">
        <f>430000+(D47*$BF$42)+($N$43-1)*100000</f>
        <v>1040000</v>
      </c>
      <c r="O47" s="166"/>
      <c r="P47" s="166"/>
      <c r="Q47" s="166"/>
      <c r="R47" s="166"/>
      <c r="S47" s="166"/>
      <c r="T47" s="166"/>
      <c r="U47" s="179">
        <f>430000+($BF$42*D47)+($U$43-1)*100000</f>
        <v>1140000</v>
      </c>
      <c r="V47" s="179"/>
      <c r="W47" s="179"/>
      <c r="X47" s="179"/>
      <c r="Y47" s="179"/>
      <c r="Z47" s="179"/>
      <c r="AA47" s="179"/>
      <c r="AB47" s="166">
        <f>430000+($BF$42*D47)+($AB$43-1)*100000</f>
        <v>1240000</v>
      </c>
      <c r="AC47" s="166"/>
      <c r="AD47" s="166"/>
      <c r="AE47" s="166"/>
      <c r="AF47" s="166"/>
      <c r="AG47" s="166"/>
      <c r="AH47" s="166"/>
      <c r="AI47" s="166">
        <f>430000+(D47*$BF$42)+($AI$43-1)*100000</f>
        <v>1340000</v>
      </c>
      <c r="AJ47" s="166"/>
      <c r="AK47" s="166"/>
      <c r="AL47" s="166"/>
      <c r="AM47" s="166"/>
      <c r="AN47" s="166"/>
      <c r="AO47" s="166"/>
      <c r="AP47" s="166">
        <f>430000+(D47*$BF$42)+($AP$43-1)*100000</f>
        <v>1440000</v>
      </c>
      <c r="AQ47" s="166"/>
      <c r="AR47" s="166"/>
      <c r="AS47" s="166"/>
      <c r="AT47" s="166"/>
      <c r="AU47" s="166"/>
      <c r="AV47" s="167"/>
    </row>
    <row r="48" spans="1:71" ht="21" customHeight="1" x14ac:dyDescent="0.15">
      <c r="B48" s="187"/>
      <c r="C48" s="188"/>
      <c r="D48" s="171"/>
      <c r="E48" s="171"/>
      <c r="F48" s="172"/>
      <c r="G48" s="176">
        <f>430000+($BF$44*D47)</f>
        <v>1550000</v>
      </c>
      <c r="H48" s="177"/>
      <c r="I48" s="177"/>
      <c r="J48" s="177"/>
      <c r="K48" s="177"/>
      <c r="L48" s="177"/>
      <c r="M48" s="177"/>
      <c r="N48" s="177">
        <f>430000+(D47*$BF$44)+($N$43-1)*100000</f>
        <v>1550000</v>
      </c>
      <c r="O48" s="177"/>
      <c r="P48" s="177"/>
      <c r="Q48" s="177"/>
      <c r="R48" s="177"/>
      <c r="S48" s="177"/>
      <c r="T48" s="177"/>
      <c r="U48" s="181">
        <f>430000+(D47*$BF$44)+($U$43-1)*100000</f>
        <v>1650000</v>
      </c>
      <c r="V48" s="181"/>
      <c r="W48" s="181"/>
      <c r="X48" s="181"/>
      <c r="Y48" s="181"/>
      <c r="Z48" s="181"/>
      <c r="AA48" s="181"/>
      <c r="AB48" s="177">
        <f>430000+(D47*$BF$44)+($AB$43-1)*100000</f>
        <v>1750000</v>
      </c>
      <c r="AC48" s="177"/>
      <c r="AD48" s="177"/>
      <c r="AE48" s="177"/>
      <c r="AF48" s="177"/>
      <c r="AG48" s="177"/>
      <c r="AH48" s="177"/>
      <c r="AI48" s="177">
        <f>430000+(D47*$BF$44)+($AI$43-1)*100000</f>
        <v>1850000</v>
      </c>
      <c r="AJ48" s="177"/>
      <c r="AK48" s="177"/>
      <c r="AL48" s="177"/>
      <c r="AM48" s="177"/>
      <c r="AN48" s="177"/>
      <c r="AO48" s="177"/>
      <c r="AP48" s="177">
        <f>430000+(D47*$BF$44)+($AP$43-1)*100000</f>
        <v>1950000</v>
      </c>
      <c r="AQ48" s="177"/>
      <c r="AR48" s="177"/>
      <c r="AS48" s="177"/>
      <c r="AT48" s="177"/>
      <c r="AU48" s="177"/>
      <c r="AV48" s="178"/>
    </row>
    <row r="49" spans="2:48" ht="21" customHeight="1" x14ac:dyDescent="0.15">
      <c r="B49" s="187"/>
      <c r="C49" s="188"/>
      <c r="D49" s="171">
        <v>3</v>
      </c>
      <c r="E49" s="171"/>
      <c r="F49" s="172"/>
      <c r="G49" s="175">
        <f>430000+($BF$42*D49)</f>
        <v>1345000</v>
      </c>
      <c r="H49" s="166"/>
      <c r="I49" s="166"/>
      <c r="J49" s="166"/>
      <c r="K49" s="166"/>
      <c r="L49" s="166"/>
      <c r="M49" s="166"/>
      <c r="N49" s="166">
        <f>430000+(D49*$BF$42)+($N$43-1)*100000</f>
        <v>1345000</v>
      </c>
      <c r="O49" s="166"/>
      <c r="P49" s="166"/>
      <c r="Q49" s="166"/>
      <c r="R49" s="166"/>
      <c r="S49" s="166"/>
      <c r="T49" s="166"/>
      <c r="U49" s="166">
        <f>430000+($BF$42*D49)+($U$43-1)*100000</f>
        <v>1445000</v>
      </c>
      <c r="V49" s="166"/>
      <c r="W49" s="166"/>
      <c r="X49" s="166"/>
      <c r="Y49" s="166"/>
      <c r="Z49" s="166"/>
      <c r="AA49" s="166"/>
      <c r="AB49" s="179">
        <f>430000+($BF$42*D49)+($AB$43-1)*100000</f>
        <v>1545000</v>
      </c>
      <c r="AC49" s="179"/>
      <c r="AD49" s="179"/>
      <c r="AE49" s="179"/>
      <c r="AF49" s="179"/>
      <c r="AG49" s="179"/>
      <c r="AH49" s="179"/>
      <c r="AI49" s="166">
        <f>430000+(D49*$BF$42)+($AI$43-1)*100000</f>
        <v>1645000</v>
      </c>
      <c r="AJ49" s="166"/>
      <c r="AK49" s="166"/>
      <c r="AL49" s="166"/>
      <c r="AM49" s="166"/>
      <c r="AN49" s="166"/>
      <c r="AO49" s="166"/>
      <c r="AP49" s="166">
        <f>430000+(D49*$BF$42)+($AP$43-1)*100000</f>
        <v>1745000</v>
      </c>
      <c r="AQ49" s="166"/>
      <c r="AR49" s="166"/>
      <c r="AS49" s="166"/>
      <c r="AT49" s="166"/>
      <c r="AU49" s="166"/>
      <c r="AV49" s="167"/>
    </row>
    <row r="50" spans="2:48" ht="21" customHeight="1" x14ac:dyDescent="0.15">
      <c r="B50" s="187"/>
      <c r="C50" s="188"/>
      <c r="D50" s="171"/>
      <c r="E50" s="171"/>
      <c r="F50" s="172"/>
      <c r="G50" s="176">
        <f>430000+($BF$44*D49)</f>
        <v>2110000</v>
      </c>
      <c r="H50" s="177"/>
      <c r="I50" s="177"/>
      <c r="J50" s="177"/>
      <c r="K50" s="177"/>
      <c r="L50" s="177"/>
      <c r="M50" s="177"/>
      <c r="N50" s="177">
        <f>430000+(D49*$BF$44)+($N$43-1)*100000</f>
        <v>2110000</v>
      </c>
      <c r="O50" s="177"/>
      <c r="P50" s="177"/>
      <c r="Q50" s="177"/>
      <c r="R50" s="177"/>
      <c r="S50" s="177"/>
      <c r="T50" s="177"/>
      <c r="U50" s="177">
        <f>430000+(D49*$BF$44)+($U$43-1)*100000</f>
        <v>2210000</v>
      </c>
      <c r="V50" s="177"/>
      <c r="W50" s="177"/>
      <c r="X50" s="177"/>
      <c r="Y50" s="177"/>
      <c r="Z50" s="177"/>
      <c r="AA50" s="177"/>
      <c r="AB50" s="181">
        <f>430000+(D49*$BF$44)+($AB$43-1)*100000</f>
        <v>2310000</v>
      </c>
      <c r="AC50" s="181"/>
      <c r="AD50" s="181"/>
      <c r="AE50" s="181"/>
      <c r="AF50" s="181"/>
      <c r="AG50" s="181"/>
      <c r="AH50" s="181"/>
      <c r="AI50" s="177">
        <f>430000+(D49*$BF$44)+($AI$43-1)*100000</f>
        <v>2410000</v>
      </c>
      <c r="AJ50" s="177"/>
      <c r="AK50" s="177"/>
      <c r="AL50" s="177"/>
      <c r="AM50" s="177"/>
      <c r="AN50" s="177"/>
      <c r="AO50" s="177"/>
      <c r="AP50" s="177">
        <f>430000+(D49*$BF$44)+($AP$43-1)*100000</f>
        <v>2510000</v>
      </c>
      <c r="AQ50" s="177"/>
      <c r="AR50" s="177"/>
      <c r="AS50" s="177"/>
      <c r="AT50" s="177"/>
      <c r="AU50" s="177"/>
      <c r="AV50" s="178"/>
    </row>
    <row r="51" spans="2:48" ht="21" customHeight="1" x14ac:dyDescent="0.15">
      <c r="B51" s="187"/>
      <c r="C51" s="188"/>
      <c r="D51" s="171">
        <v>4</v>
      </c>
      <c r="E51" s="171"/>
      <c r="F51" s="172"/>
      <c r="G51" s="175">
        <f>430000+($BF$42*D51)</f>
        <v>1650000</v>
      </c>
      <c r="H51" s="166"/>
      <c r="I51" s="166"/>
      <c r="J51" s="166"/>
      <c r="K51" s="166"/>
      <c r="L51" s="166"/>
      <c r="M51" s="166"/>
      <c r="N51" s="166">
        <f>430000+(D51*$BF$42)+($N$43-1)*100000</f>
        <v>1650000</v>
      </c>
      <c r="O51" s="166"/>
      <c r="P51" s="166"/>
      <c r="Q51" s="166"/>
      <c r="R51" s="166"/>
      <c r="S51" s="166"/>
      <c r="T51" s="166"/>
      <c r="U51" s="166">
        <f>430000+($BF$42*D51)+($U$43-1)*100000</f>
        <v>1750000</v>
      </c>
      <c r="V51" s="166"/>
      <c r="W51" s="166"/>
      <c r="X51" s="166"/>
      <c r="Y51" s="166"/>
      <c r="Z51" s="166"/>
      <c r="AA51" s="166"/>
      <c r="AB51" s="166">
        <f>430000+($BF$42*D51)+($AB$43-1)*100000</f>
        <v>1850000</v>
      </c>
      <c r="AC51" s="166"/>
      <c r="AD51" s="166"/>
      <c r="AE51" s="166"/>
      <c r="AF51" s="166"/>
      <c r="AG51" s="166"/>
      <c r="AH51" s="166"/>
      <c r="AI51" s="179">
        <f>430000+(D51*$BF$42)+($AI$43-1)*100000</f>
        <v>1950000</v>
      </c>
      <c r="AJ51" s="179"/>
      <c r="AK51" s="179"/>
      <c r="AL51" s="179"/>
      <c r="AM51" s="179"/>
      <c r="AN51" s="179"/>
      <c r="AO51" s="179"/>
      <c r="AP51" s="166">
        <f>430000+(D51*$BF$42)+($AP$43-1)*100000</f>
        <v>2050000</v>
      </c>
      <c r="AQ51" s="166"/>
      <c r="AR51" s="166"/>
      <c r="AS51" s="166"/>
      <c r="AT51" s="166"/>
      <c r="AU51" s="166"/>
      <c r="AV51" s="167"/>
    </row>
    <row r="52" spans="2:48" ht="21" customHeight="1" x14ac:dyDescent="0.15">
      <c r="B52" s="187"/>
      <c r="C52" s="188"/>
      <c r="D52" s="171"/>
      <c r="E52" s="171"/>
      <c r="F52" s="172"/>
      <c r="G52" s="176">
        <f>430000+($BF$44*D51)</f>
        <v>2670000</v>
      </c>
      <c r="H52" s="177"/>
      <c r="I52" s="177"/>
      <c r="J52" s="177"/>
      <c r="K52" s="177"/>
      <c r="L52" s="177"/>
      <c r="M52" s="177"/>
      <c r="N52" s="177">
        <f>430000+(D51*$BF$44)+($N$43-1)*100000</f>
        <v>2670000</v>
      </c>
      <c r="O52" s="177"/>
      <c r="P52" s="177"/>
      <c r="Q52" s="177"/>
      <c r="R52" s="177"/>
      <c r="S52" s="177"/>
      <c r="T52" s="177"/>
      <c r="U52" s="177">
        <f>430000+(D51*$BF$44)+($U$43-1)*100000</f>
        <v>2770000</v>
      </c>
      <c r="V52" s="177"/>
      <c r="W52" s="177"/>
      <c r="X52" s="177"/>
      <c r="Y52" s="177"/>
      <c r="Z52" s="177"/>
      <c r="AA52" s="177"/>
      <c r="AB52" s="177">
        <f>430000+(D51*$BF$44)+($AB$43-1)*100000</f>
        <v>2870000</v>
      </c>
      <c r="AC52" s="177"/>
      <c r="AD52" s="177"/>
      <c r="AE52" s="177"/>
      <c r="AF52" s="177"/>
      <c r="AG52" s="177"/>
      <c r="AH52" s="177"/>
      <c r="AI52" s="181">
        <f>430000+(D51*$BF$44)+($AI$43-1)*100000</f>
        <v>2970000</v>
      </c>
      <c r="AJ52" s="181"/>
      <c r="AK52" s="181"/>
      <c r="AL52" s="181"/>
      <c r="AM52" s="181"/>
      <c r="AN52" s="181"/>
      <c r="AO52" s="181"/>
      <c r="AP52" s="177">
        <f>430000+(D51*$BF$44)+($AP$43-1)*100000</f>
        <v>3070000</v>
      </c>
      <c r="AQ52" s="177"/>
      <c r="AR52" s="177"/>
      <c r="AS52" s="177"/>
      <c r="AT52" s="177"/>
      <c r="AU52" s="177"/>
      <c r="AV52" s="178"/>
    </row>
    <row r="53" spans="2:48" ht="21" customHeight="1" x14ac:dyDescent="0.15">
      <c r="B53" s="187"/>
      <c r="C53" s="188"/>
      <c r="D53" s="171">
        <v>5</v>
      </c>
      <c r="E53" s="171"/>
      <c r="F53" s="172"/>
      <c r="G53" s="175">
        <f>430000+($BF$42*D53)</f>
        <v>1955000</v>
      </c>
      <c r="H53" s="166"/>
      <c r="I53" s="166"/>
      <c r="J53" s="166"/>
      <c r="K53" s="166"/>
      <c r="L53" s="166"/>
      <c r="M53" s="166"/>
      <c r="N53" s="166">
        <f>430000+(D53*$BF$42)+($N$43-1)*100000</f>
        <v>1955000</v>
      </c>
      <c r="O53" s="166"/>
      <c r="P53" s="166"/>
      <c r="Q53" s="166"/>
      <c r="R53" s="166"/>
      <c r="S53" s="166"/>
      <c r="T53" s="166"/>
      <c r="U53" s="166">
        <f>430000+($BF$42*D53)+($U$43-1)*100000</f>
        <v>2055000</v>
      </c>
      <c r="V53" s="166"/>
      <c r="W53" s="166"/>
      <c r="X53" s="166"/>
      <c r="Y53" s="166"/>
      <c r="Z53" s="166"/>
      <c r="AA53" s="166"/>
      <c r="AB53" s="166">
        <f>430000+($BF$42*D53)+($AB$43-1)*100000</f>
        <v>2155000</v>
      </c>
      <c r="AC53" s="166"/>
      <c r="AD53" s="166"/>
      <c r="AE53" s="166"/>
      <c r="AF53" s="166"/>
      <c r="AG53" s="166"/>
      <c r="AH53" s="166"/>
      <c r="AI53" s="166">
        <f>430000+(D53*$BF$42)+($AI$43-1)*100000</f>
        <v>2255000</v>
      </c>
      <c r="AJ53" s="166"/>
      <c r="AK53" s="166"/>
      <c r="AL53" s="166"/>
      <c r="AM53" s="166"/>
      <c r="AN53" s="166"/>
      <c r="AO53" s="166"/>
      <c r="AP53" s="179">
        <f>430000+(D53*$BF$42)+($AP$43-1)*100000</f>
        <v>2355000</v>
      </c>
      <c r="AQ53" s="179"/>
      <c r="AR53" s="179"/>
      <c r="AS53" s="179"/>
      <c r="AT53" s="179"/>
      <c r="AU53" s="179"/>
      <c r="AV53" s="180"/>
    </row>
    <row r="54" spans="2:48" ht="21" customHeight="1" x14ac:dyDescent="0.15">
      <c r="B54" s="187"/>
      <c r="C54" s="188"/>
      <c r="D54" s="171"/>
      <c r="E54" s="171"/>
      <c r="F54" s="172"/>
      <c r="G54" s="176">
        <f>430000+($BF$44*D53)</f>
        <v>3230000</v>
      </c>
      <c r="H54" s="177"/>
      <c r="I54" s="177"/>
      <c r="J54" s="177"/>
      <c r="K54" s="177"/>
      <c r="L54" s="177"/>
      <c r="M54" s="177"/>
      <c r="N54" s="177">
        <f>430000+(D53*$BF$44)+($N$43-1)*100000</f>
        <v>3230000</v>
      </c>
      <c r="O54" s="177"/>
      <c r="P54" s="177"/>
      <c r="Q54" s="177"/>
      <c r="R54" s="177"/>
      <c r="S54" s="177"/>
      <c r="T54" s="177"/>
      <c r="U54" s="177">
        <f>430000+(D53*$BF$44)+($U$43-1)*100000</f>
        <v>3330000</v>
      </c>
      <c r="V54" s="177"/>
      <c r="W54" s="177"/>
      <c r="X54" s="177"/>
      <c r="Y54" s="177"/>
      <c r="Z54" s="177"/>
      <c r="AA54" s="177"/>
      <c r="AB54" s="177">
        <f>430000+(D53*$BF$44)+($AB$43-1)*100000</f>
        <v>3430000</v>
      </c>
      <c r="AC54" s="177"/>
      <c r="AD54" s="177"/>
      <c r="AE54" s="177"/>
      <c r="AF54" s="177"/>
      <c r="AG54" s="177"/>
      <c r="AH54" s="177"/>
      <c r="AI54" s="177">
        <f>430000+(D53*$BF$44)+($AI$43-1)*100000</f>
        <v>3530000</v>
      </c>
      <c r="AJ54" s="177"/>
      <c r="AK54" s="177"/>
      <c r="AL54" s="177"/>
      <c r="AM54" s="177"/>
      <c r="AN54" s="177"/>
      <c r="AO54" s="177"/>
      <c r="AP54" s="181">
        <f>430000+(D53*$BF$44)+($AP$43-1)*100000</f>
        <v>3630000</v>
      </c>
      <c r="AQ54" s="181"/>
      <c r="AR54" s="181"/>
      <c r="AS54" s="181"/>
      <c r="AT54" s="181"/>
      <c r="AU54" s="181"/>
      <c r="AV54" s="182"/>
    </row>
    <row r="55" spans="2:48" ht="21" customHeight="1" x14ac:dyDescent="0.15">
      <c r="B55" s="187"/>
      <c r="C55" s="188"/>
      <c r="D55" s="171">
        <v>6</v>
      </c>
      <c r="E55" s="171"/>
      <c r="F55" s="172"/>
      <c r="G55" s="175">
        <f>430000+($BF$42*D55)</f>
        <v>2260000</v>
      </c>
      <c r="H55" s="166"/>
      <c r="I55" s="166"/>
      <c r="J55" s="166"/>
      <c r="K55" s="166"/>
      <c r="L55" s="166"/>
      <c r="M55" s="166"/>
      <c r="N55" s="166">
        <f>430000+(D55*$BF$42)+($N$43-1)*100000</f>
        <v>2260000</v>
      </c>
      <c r="O55" s="166"/>
      <c r="P55" s="166"/>
      <c r="Q55" s="166"/>
      <c r="R55" s="166"/>
      <c r="S55" s="166"/>
      <c r="T55" s="166"/>
      <c r="U55" s="166">
        <f>430000+($BF$42*D55)+($U$43-1)*100000</f>
        <v>2360000</v>
      </c>
      <c r="V55" s="166"/>
      <c r="W55" s="166"/>
      <c r="X55" s="166"/>
      <c r="Y55" s="166"/>
      <c r="Z55" s="166"/>
      <c r="AA55" s="166"/>
      <c r="AB55" s="166">
        <f>430000+($BF$42*D55)+($AB$43-1)*100000</f>
        <v>2460000</v>
      </c>
      <c r="AC55" s="166"/>
      <c r="AD55" s="166"/>
      <c r="AE55" s="166"/>
      <c r="AF55" s="166"/>
      <c r="AG55" s="166"/>
      <c r="AH55" s="166"/>
      <c r="AI55" s="166">
        <f>430000+(D55*$BF$42)+($AI$43-1)*100000</f>
        <v>2560000</v>
      </c>
      <c r="AJ55" s="166"/>
      <c r="AK55" s="166"/>
      <c r="AL55" s="166"/>
      <c r="AM55" s="166"/>
      <c r="AN55" s="166"/>
      <c r="AO55" s="166"/>
      <c r="AP55" s="166">
        <f>430000+(D55*$BF$42)+($AP$43-1)*100000</f>
        <v>2660000</v>
      </c>
      <c r="AQ55" s="166"/>
      <c r="AR55" s="166"/>
      <c r="AS55" s="166"/>
      <c r="AT55" s="166"/>
      <c r="AU55" s="166"/>
      <c r="AV55" s="167"/>
    </row>
    <row r="56" spans="2:48" ht="21" customHeight="1" x14ac:dyDescent="0.15">
      <c r="B56" s="187"/>
      <c r="C56" s="188"/>
      <c r="D56" s="171"/>
      <c r="E56" s="171"/>
      <c r="F56" s="172"/>
      <c r="G56" s="176">
        <f>430000+($BF$44*D55)</f>
        <v>3790000</v>
      </c>
      <c r="H56" s="177"/>
      <c r="I56" s="177"/>
      <c r="J56" s="177"/>
      <c r="K56" s="177"/>
      <c r="L56" s="177"/>
      <c r="M56" s="177"/>
      <c r="N56" s="177">
        <f>430000+(D55*$BF$44)+($N$43-1)*100000</f>
        <v>3790000</v>
      </c>
      <c r="O56" s="177"/>
      <c r="P56" s="177"/>
      <c r="Q56" s="177"/>
      <c r="R56" s="177"/>
      <c r="S56" s="177"/>
      <c r="T56" s="177"/>
      <c r="U56" s="177">
        <f>430000+(D55*$BF$44)+($U$43-1)*100000</f>
        <v>3890000</v>
      </c>
      <c r="V56" s="177"/>
      <c r="W56" s="177"/>
      <c r="X56" s="177"/>
      <c r="Y56" s="177"/>
      <c r="Z56" s="177"/>
      <c r="AA56" s="177"/>
      <c r="AB56" s="177">
        <f>430000+(D55*$BF$44)+($AB$43-1)*100000</f>
        <v>3990000</v>
      </c>
      <c r="AC56" s="177"/>
      <c r="AD56" s="177"/>
      <c r="AE56" s="177"/>
      <c r="AF56" s="177"/>
      <c r="AG56" s="177"/>
      <c r="AH56" s="177"/>
      <c r="AI56" s="177">
        <f>430000+(D55*$BF$44)+($AI$43-1)*100000</f>
        <v>4090000</v>
      </c>
      <c r="AJ56" s="177"/>
      <c r="AK56" s="177"/>
      <c r="AL56" s="177"/>
      <c r="AM56" s="177"/>
      <c r="AN56" s="177"/>
      <c r="AO56" s="177"/>
      <c r="AP56" s="177">
        <f>430000+(D55*$BF$44)+($AP$43-1)*100000</f>
        <v>4190000</v>
      </c>
      <c r="AQ56" s="177"/>
      <c r="AR56" s="177"/>
      <c r="AS56" s="177"/>
      <c r="AT56" s="177"/>
      <c r="AU56" s="177"/>
      <c r="AV56" s="178"/>
    </row>
    <row r="57" spans="2:48" ht="21" customHeight="1" x14ac:dyDescent="0.15">
      <c r="B57" s="187"/>
      <c r="C57" s="188"/>
      <c r="D57" s="171">
        <v>7</v>
      </c>
      <c r="E57" s="171"/>
      <c r="F57" s="172"/>
      <c r="G57" s="175">
        <f>430000+($BF$42*D57)</f>
        <v>2565000</v>
      </c>
      <c r="H57" s="166"/>
      <c r="I57" s="166"/>
      <c r="J57" s="166"/>
      <c r="K57" s="166"/>
      <c r="L57" s="166"/>
      <c r="M57" s="166"/>
      <c r="N57" s="166">
        <f>430000+(D57*$BF$42)+($N$43-1)*100000</f>
        <v>2565000</v>
      </c>
      <c r="O57" s="166"/>
      <c r="P57" s="166"/>
      <c r="Q57" s="166"/>
      <c r="R57" s="166"/>
      <c r="S57" s="166"/>
      <c r="T57" s="166"/>
      <c r="U57" s="166">
        <f>430000+($BF$42*D57)+($U$43-1)*100000</f>
        <v>2665000</v>
      </c>
      <c r="V57" s="166"/>
      <c r="W57" s="166"/>
      <c r="X57" s="166"/>
      <c r="Y57" s="166"/>
      <c r="Z57" s="166"/>
      <c r="AA57" s="166"/>
      <c r="AB57" s="166">
        <f>430000+($BF$42*D57)+($AB$43-1)*100000</f>
        <v>2765000</v>
      </c>
      <c r="AC57" s="166"/>
      <c r="AD57" s="166"/>
      <c r="AE57" s="166"/>
      <c r="AF57" s="166"/>
      <c r="AG57" s="166"/>
      <c r="AH57" s="166"/>
      <c r="AI57" s="166">
        <f>430000+(D57*$BF$42)+($AI$43-1)*100000</f>
        <v>2865000</v>
      </c>
      <c r="AJ57" s="166"/>
      <c r="AK57" s="166"/>
      <c r="AL57" s="166"/>
      <c r="AM57" s="166"/>
      <c r="AN57" s="166"/>
      <c r="AO57" s="166"/>
      <c r="AP57" s="166">
        <f>430000+(D57*$BF$42)+($AP$43-1)*100000</f>
        <v>2965000</v>
      </c>
      <c r="AQ57" s="166"/>
      <c r="AR57" s="166"/>
      <c r="AS57" s="166"/>
      <c r="AT57" s="166"/>
      <c r="AU57" s="166"/>
      <c r="AV57" s="167"/>
    </row>
    <row r="58" spans="2:48" ht="21" customHeight="1" thickBot="1" x14ac:dyDescent="0.2">
      <c r="B58" s="189"/>
      <c r="C58" s="190"/>
      <c r="D58" s="173"/>
      <c r="E58" s="173"/>
      <c r="F58" s="174"/>
      <c r="G58" s="168">
        <f>430000+($BF$44*D57)</f>
        <v>4350000</v>
      </c>
      <c r="H58" s="169"/>
      <c r="I58" s="169"/>
      <c r="J58" s="169"/>
      <c r="K58" s="169"/>
      <c r="L58" s="169"/>
      <c r="M58" s="169"/>
      <c r="N58" s="169">
        <f>430000+(D57*$BF$44)+($N$43-1)*100000</f>
        <v>4350000</v>
      </c>
      <c r="O58" s="169"/>
      <c r="P58" s="169"/>
      <c r="Q58" s="169"/>
      <c r="R58" s="169"/>
      <c r="S58" s="169"/>
      <c r="T58" s="169"/>
      <c r="U58" s="169">
        <f>430000+(D57*$BF$44)+($U$43-1)*100000</f>
        <v>4450000</v>
      </c>
      <c r="V58" s="169"/>
      <c r="W58" s="169"/>
      <c r="X58" s="169"/>
      <c r="Y58" s="169"/>
      <c r="Z58" s="169"/>
      <c r="AA58" s="169"/>
      <c r="AB58" s="169">
        <f>430000+(D57*$BF$44)+($AB$43-1)*100000</f>
        <v>4550000</v>
      </c>
      <c r="AC58" s="169"/>
      <c r="AD58" s="169"/>
      <c r="AE58" s="169"/>
      <c r="AF58" s="169"/>
      <c r="AG58" s="169"/>
      <c r="AH58" s="169"/>
      <c r="AI58" s="169">
        <f>430000+(D57*$BF$44)+($AI$43-1)*100000</f>
        <v>4650000</v>
      </c>
      <c r="AJ58" s="169"/>
      <c r="AK58" s="169"/>
      <c r="AL58" s="169"/>
      <c r="AM58" s="169"/>
      <c r="AN58" s="169"/>
      <c r="AO58" s="169"/>
      <c r="AP58" s="169">
        <f>430000+(D57*$BF$44)+($AP$43-1)*100000</f>
        <v>4750000</v>
      </c>
      <c r="AQ58" s="169"/>
      <c r="AR58" s="169"/>
      <c r="AS58" s="169"/>
      <c r="AT58" s="169"/>
      <c r="AU58" s="169"/>
      <c r="AV58" s="170"/>
    </row>
    <row r="59" spans="2:48" ht="21" customHeight="1" x14ac:dyDescent="0.15"/>
    <row r="60" spans="2:48" ht="21" customHeight="1" x14ac:dyDescent="0.15"/>
    <row r="61" spans="2:48" ht="21" customHeight="1" x14ac:dyDescent="0.15"/>
    <row r="62" spans="2:48" ht="21" customHeight="1" x14ac:dyDescent="0.15"/>
    <row r="63" spans="2:48" ht="21" customHeight="1" x14ac:dyDescent="0.15"/>
    <row r="64" spans="2:48" ht="21" customHeight="1" x14ac:dyDescent="0.15"/>
    <row r="65" s="28" customFormat="1" ht="21" customHeight="1" x14ac:dyDescent="0.15"/>
    <row r="66" s="28" customFormat="1" ht="21" customHeight="1" x14ac:dyDescent="0.15"/>
    <row r="67" s="28" customFormat="1" ht="21" customHeight="1" x14ac:dyDescent="0.15"/>
    <row r="68" s="28" customFormat="1" ht="21" customHeight="1" x14ac:dyDescent="0.15"/>
    <row r="69" s="28" customFormat="1" ht="21" customHeight="1" x14ac:dyDescent="0.15"/>
    <row r="70" s="28" customFormat="1" x14ac:dyDescent="0.15"/>
  </sheetData>
  <sheetProtection algorithmName="SHA-512" hashValue="ulUH2D0tzw74du76t5AM8uEThYLiztRF2IxaDQ1tU54C24yXGWGniayVsg5+lv6TyDK0OclJSB0bzoaXHuhoyw==" saltValue="YKDlc2v5JRSllsqM5vi1iw==" spinCount="100000" sheet="1" objects="1" scenarios="1" selectLockedCells="1" selectUnlockedCells="1"/>
  <mergeCells count="354">
    <mergeCell ref="AY3:BM3"/>
    <mergeCell ref="B4:D4"/>
    <mergeCell ref="E4:J4"/>
    <mergeCell ref="AY4:BC4"/>
    <mergeCell ref="BD4:BH4"/>
    <mergeCell ref="BI4:BM4"/>
    <mergeCell ref="B2:K2"/>
    <mergeCell ref="N2:AQ2"/>
    <mergeCell ref="B3:K3"/>
    <mergeCell ref="N3:W4"/>
    <mergeCell ref="X3:AD4"/>
    <mergeCell ref="AE3:AG4"/>
    <mergeCell ref="AH3:AJ4"/>
    <mergeCell ref="AK3:AQ4"/>
    <mergeCell ref="AT3:AX4"/>
    <mergeCell ref="BI5:BL5"/>
    <mergeCell ref="B6:D6"/>
    <mergeCell ref="E6:J6"/>
    <mergeCell ref="N6:P6"/>
    <mergeCell ref="Q6:U6"/>
    <mergeCell ref="V6:W6"/>
    <mergeCell ref="X6:AC6"/>
    <mergeCell ref="AE6:AG6"/>
    <mergeCell ref="AH6:AJ6"/>
    <mergeCell ref="AK6:AP6"/>
    <mergeCell ref="AE5:AG5"/>
    <mergeCell ref="AH5:AJ5"/>
    <mergeCell ref="AK5:AP5"/>
    <mergeCell ref="AT5:AX5"/>
    <mergeCell ref="AY5:BB5"/>
    <mergeCell ref="BD5:BG5"/>
    <mergeCell ref="B5:D5"/>
    <mergeCell ref="E5:J5"/>
    <mergeCell ref="N5:P5"/>
    <mergeCell ref="Q5:U5"/>
    <mergeCell ref="V5:W5"/>
    <mergeCell ref="X5:AC5"/>
    <mergeCell ref="AT6:AX6"/>
    <mergeCell ref="AY6:BB6"/>
    <mergeCell ref="BD6:BG6"/>
    <mergeCell ref="BI6:BL6"/>
    <mergeCell ref="B7:D7"/>
    <mergeCell ref="E7:J7"/>
    <mergeCell ref="N7:P7"/>
    <mergeCell ref="Q7:U7"/>
    <mergeCell ref="V7:W7"/>
    <mergeCell ref="X7:AC7"/>
    <mergeCell ref="BI7:BL7"/>
    <mergeCell ref="AE7:AG7"/>
    <mergeCell ref="AH7:AJ7"/>
    <mergeCell ref="AK7:AP7"/>
    <mergeCell ref="AT7:AX7"/>
    <mergeCell ref="AY7:BB7"/>
    <mergeCell ref="BD7:BG7"/>
    <mergeCell ref="AT8:AX8"/>
    <mergeCell ref="AY8:BB8"/>
    <mergeCell ref="BD8:BG8"/>
    <mergeCell ref="BI8:BL8"/>
    <mergeCell ref="B9:G9"/>
    <mergeCell ref="H9:J9"/>
    <mergeCell ref="N9:P9"/>
    <mergeCell ref="Q9:U9"/>
    <mergeCell ref="V9:W9"/>
    <mergeCell ref="X9:AC9"/>
    <mergeCell ref="BG9:BH9"/>
    <mergeCell ref="BI9:BM9"/>
    <mergeCell ref="B8:G8"/>
    <mergeCell ref="H8:J8"/>
    <mergeCell ref="N8:P8"/>
    <mergeCell ref="Q8:U8"/>
    <mergeCell ref="V8:W8"/>
    <mergeCell ref="X8:AC8"/>
    <mergeCell ref="AE8:AG8"/>
    <mergeCell ref="AH8:AJ8"/>
    <mergeCell ref="AK8:AP8"/>
    <mergeCell ref="B10:K10"/>
    <mergeCell ref="B11:K11"/>
    <mergeCell ref="AJ11:AK11"/>
    <mergeCell ref="BF11:BJ11"/>
    <mergeCell ref="BK11:BM11"/>
    <mergeCell ref="AE9:AF9"/>
    <mergeCell ref="AH9:AI9"/>
    <mergeCell ref="AK9:AP9"/>
    <mergeCell ref="AT9:AY9"/>
    <mergeCell ref="AZ9:BA9"/>
    <mergeCell ref="BB9:BF9"/>
    <mergeCell ref="AR11:BA11"/>
    <mergeCell ref="BC11:BE11"/>
    <mergeCell ref="AN12:AP12"/>
    <mergeCell ref="AR12:BA12"/>
    <mergeCell ref="BC12:BE12"/>
    <mergeCell ref="BF12:BJ12"/>
    <mergeCell ref="BK12:BM12"/>
    <mergeCell ref="B13:D13"/>
    <mergeCell ref="E13:J13"/>
    <mergeCell ref="M13:P13"/>
    <mergeCell ref="Q13:U13"/>
    <mergeCell ref="X13:AA13"/>
    <mergeCell ref="B12:D12"/>
    <mergeCell ref="E12:J12"/>
    <mergeCell ref="M12:V12"/>
    <mergeCell ref="X12:AG12"/>
    <mergeCell ref="AJ12:AK12"/>
    <mergeCell ref="AL12:AM12"/>
    <mergeCell ref="AJ15:AL15"/>
    <mergeCell ref="AM15:AN15"/>
    <mergeCell ref="AO15:AR15"/>
    <mergeCell ref="AX15:BE15"/>
    <mergeCell ref="BF15:BJ15"/>
    <mergeCell ref="BK15:BM15"/>
    <mergeCell ref="BF13:BJ13"/>
    <mergeCell ref="BK13:BM13"/>
    <mergeCell ref="M14:P14"/>
    <mergeCell ref="Q14:U14"/>
    <mergeCell ref="X14:AA14"/>
    <mergeCell ref="AB14:AF14"/>
    <mergeCell ref="AB13:AF13"/>
    <mergeCell ref="AJ13:AK13"/>
    <mergeCell ref="AL13:AM13"/>
    <mergeCell ref="AN13:AP13"/>
    <mergeCell ref="AR13:BA13"/>
    <mergeCell ref="BC13:BE13"/>
    <mergeCell ref="AT18:BM18"/>
    <mergeCell ref="B21:E21"/>
    <mergeCell ref="G21:J21"/>
    <mergeCell ref="M21:N21"/>
    <mergeCell ref="O21:P21"/>
    <mergeCell ref="Q21:T21"/>
    <mergeCell ref="X21:AA21"/>
    <mergeCell ref="AC21:AF21"/>
    <mergeCell ref="BG21:BH21"/>
    <mergeCell ref="BI21:BL21"/>
    <mergeCell ref="AK21:AL21"/>
    <mergeCell ref="AM21:AP21"/>
    <mergeCell ref="AT21:AW21"/>
    <mergeCell ref="AY21:BB21"/>
    <mergeCell ref="BE21:BF21"/>
    <mergeCell ref="M22:N22"/>
    <mergeCell ref="O22:P22"/>
    <mergeCell ref="Q22:T22"/>
    <mergeCell ref="X22:AA22"/>
    <mergeCell ref="AC22:AF22"/>
    <mergeCell ref="AI22:AJ22"/>
    <mergeCell ref="AI21:AJ21"/>
    <mergeCell ref="A18:V18"/>
    <mergeCell ref="W18:AR18"/>
    <mergeCell ref="AM23:AP23"/>
    <mergeCell ref="AT23:AW23"/>
    <mergeCell ref="AY23:BB23"/>
    <mergeCell ref="BE23:BF23"/>
    <mergeCell ref="BG23:BH23"/>
    <mergeCell ref="BI23:BL23"/>
    <mergeCell ref="BI22:BL22"/>
    <mergeCell ref="B23:E23"/>
    <mergeCell ref="G23:J23"/>
    <mergeCell ref="M23:N23"/>
    <mergeCell ref="O23:P23"/>
    <mergeCell ref="Q23:T23"/>
    <mergeCell ref="X23:AA23"/>
    <mergeCell ref="AC23:AF23"/>
    <mergeCell ref="AI23:AJ23"/>
    <mergeCell ref="AK23:AL23"/>
    <mergeCell ref="AK22:AL22"/>
    <mergeCell ref="AM22:AP22"/>
    <mergeCell ref="AT22:AW22"/>
    <mergeCell ref="AY22:BB22"/>
    <mergeCell ref="BE22:BF22"/>
    <mergeCell ref="BG22:BH22"/>
    <mergeCell ref="B22:E22"/>
    <mergeCell ref="G22:J22"/>
    <mergeCell ref="BE24:BF24"/>
    <mergeCell ref="BG24:BH24"/>
    <mergeCell ref="BI24:BL24"/>
    <mergeCell ref="B27:E27"/>
    <mergeCell ref="K27:N27"/>
    <mergeCell ref="Q27:T27"/>
    <mergeCell ref="X27:AA27"/>
    <mergeCell ref="AG27:AJ27"/>
    <mergeCell ref="AM27:AP27"/>
    <mergeCell ref="AT27:AW27"/>
    <mergeCell ref="AC24:AF24"/>
    <mergeCell ref="AI24:AJ24"/>
    <mergeCell ref="AK24:AL24"/>
    <mergeCell ref="AM24:AP24"/>
    <mergeCell ref="AT24:AW24"/>
    <mergeCell ref="AY24:BB24"/>
    <mergeCell ref="B24:E24"/>
    <mergeCell ref="G24:J24"/>
    <mergeCell ref="M24:N24"/>
    <mergeCell ref="O24:P24"/>
    <mergeCell ref="Q24:T24"/>
    <mergeCell ref="X24:AA24"/>
    <mergeCell ref="L29:P29"/>
    <mergeCell ref="Q29:T29"/>
    <mergeCell ref="AH29:AL29"/>
    <mergeCell ref="AM29:AP29"/>
    <mergeCell ref="BD29:BH29"/>
    <mergeCell ref="BI29:BL29"/>
    <mergeCell ref="BC27:BF27"/>
    <mergeCell ref="BI27:BL27"/>
    <mergeCell ref="B28:E28"/>
    <mergeCell ref="K28:N28"/>
    <mergeCell ref="Q28:T28"/>
    <mergeCell ref="X28:AA28"/>
    <mergeCell ref="AG28:AJ28"/>
    <mergeCell ref="AM28:AP28"/>
    <mergeCell ref="Q31:T31"/>
    <mergeCell ref="AM31:AP31"/>
    <mergeCell ref="BI31:BL31"/>
    <mergeCell ref="L32:P32"/>
    <mergeCell ref="Q32:T32"/>
    <mergeCell ref="AH32:AL32"/>
    <mergeCell ref="AM32:AP32"/>
    <mergeCell ref="BD32:BH32"/>
    <mergeCell ref="BI32:BL32"/>
    <mergeCell ref="AS33:AZ33"/>
    <mergeCell ref="BA33:BE33"/>
    <mergeCell ref="BI33:BM33"/>
    <mergeCell ref="B36:AA36"/>
    <mergeCell ref="B37:G37"/>
    <mergeCell ref="H37:M37"/>
    <mergeCell ref="O37:T37"/>
    <mergeCell ref="U37:Z37"/>
    <mergeCell ref="A33:H33"/>
    <mergeCell ref="I33:M33"/>
    <mergeCell ref="Q33:U33"/>
    <mergeCell ref="W33:AD33"/>
    <mergeCell ref="AE33:AI33"/>
    <mergeCell ref="AM33:AQ33"/>
    <mergeCell ref="AC37:AG37"/>
    <mergeCell ref="B38:AA38"/>
    <mergeCell ref="B39:G39"/>
    <mergeCell ref="H39:M39"/>
    <mergeCell ref="O39:T39"/>
    <mergeCell ref="U39:Z39"/>
    <mergeCell ref="B40:G40"/>
    <mergeCell ref="H40:M40"/>
    <mergeCell ref="O40:T40"/>
    <mergeCell ref="U40:Z40"/>
    <mergeCell ref="AZ41:BK41"/>
    <mergeCell ref="B42:F42"/>
    <mergeCell ref="G42:AV42"/>
    <mergeCell ref="AZ42:BE43"/>
    <mergeCell ref="BF42:BI43"/>
    <mergeCell ref="BJ42:BK43"/>
    <mergeCell ref="B43:F43"/>
    <mergeCell ref="G43:M44"/>
    <mergeCell ref="N43:T44"/>
    <mergeCell ref="U43:AA44"/>
    <mergeCell ref="D47:F48"/>
    <mergeCell ref="G47:M47"/>
    <mergeCell ref="N47:T47"/>
    <mergeCell ref="U47:AA47"/>
    <mergeCell ref="AB47:AH47"/>
    <mergeCell ref="BJ44:BK45"/>
    <mergeCell ref="B45:C58"/>
    <mergeCell ref="D45:F46"/>
    <mergeCell ref="G45:M45"/>
    <mergeCell ref="N45:T45"/>
    <mergeCell ref="U45:AA45"/>
    <mergeCell ref="AB45:AH45"/>
    <mergeCell ref="AI45:AO45"/>
    <mergeCell ref="AP45:AV45"/>
    <mergeCell ref="G46:M46"/>
    <mergeCell ref="AB43:AH44"/>
    <mergeCell ref="AI43:AO44"/>
    <mergeCell ref="AP43:AV44"/>
    <mergeCell ref="B44:F44"/>
    <mergeCell ref="AZ44:BE45"/>
    <mergeCell ref="BF44:BI45"/>
    <mergeCell ref="AI47:AO47"/>
    <mergeCell ref="AP47:AV47"/>
    <mergeCell ref="G48:M48"/>
    <mergeCell ref="N48:T48"/>
    <mergeCell ref="U48:AA48"/>
    <mergeCell ref="AB48:AH48"/>
    <mergeCell ref="AI48:AO48"/>
    <mergeCell ref="AP48:AV48"/>
    <mergeCell ref="N46:T46"/>
    <mergeCell ref="U46:AA46"/>
    <mergeCell ref="AB46:AH46"/>
    <mergeCell ref="AI46:AO46"/>
    <mergeCell ref="AP46:AV46"/>
    <mergeCell ref="AP49:AV49"/>
    <mergeCell ref="G50:M50"/>
    <mergeCell ref="N50:T50"/>
    <mergeCell ref="U50:AA50"/>
    <mergeCell ref="AB50:AH50"/>
    <mergeCell ref="AI50:AO50"/>
    <mergeCell ref="AP50:AV50"/>
    <mergeCell ref="D49:F50"/>
    <mergeCell ref="G49:M49"/>
    <mergeCell ref="N49:T49"/>
    <mergeCell ref="U49:AA49"/>
    <mergeCell ref="AB49:AH49"/>
    <mergeCell ref="AI49:AO49"/>
    <mergeCell ref="AP51:AV51"/>
    <mergeCell ref="G52:M52"/>
    <mergeCell ref="N52:T52"/>
    <mergeCell ref="U52:AA52"/>
    <mergeCell ref="AB52:AH52"/>
    <mergeCell ref="AI52:AO52"/>
    <mergeCell ref="AP52:AV52"/>
    <mergeCell ref="D51:F52"/>
    <mergeCell ref="G51:M51"/>
    <mergeCell ref="N51:T51"/>
    <mergeCell ref="U51:AA51"/>
    <mergeCell ref="AB51:AH51"/>
    <mergeCell ref="AI51:AO51"/>
    <mergeCell ref="AI56:AO56"/>
    <mergeCell ref="AP56:AV56"/>
    <mergeCell ref="D55:F56"/>
    <mergeCell ref="G55:M55"/>
    <mergeCell ref="N55:T55"/>
    <mergeCell ref="U55:AA55"/>
    <mergeCell ref="AB55:AH55"/>
    <mergeCell ref="AI55:AO55"/>
    <mergeCell ref="AP53:AV53"/>
    <mergeCell ref="G54:M54"/>
    <mergeCell ref="N54:T54"/>
    <mergeCell ref="U54:AA54"/>
    <mergeCell ref="AB54:AH54"/>
    <mergeCell ref="AI54:AO54"/>
    <mergeCell ref="AP54:AV54"/>
    <mergeCell ref="D53:F54"/>
    <mergeCell ref="G53:M53"/>
    <mergeCell ref="N53:T53"/>
    <mergeCell ref="U53:AA53"/>
    <mergeCell ref="AB53:AH53"/>
    <mergeCell ref="AI53:AO53"/>
    <mergeCell ref="B16:G16"/>
    <mergeCell ref="H16:J16"/>
    <mergeCell ref="B14:D14"/>
    <mergeCell ref="E14:J14"/>
    <mergeCell ref="B15:D15"/>
    <mergeCell ref="E15:J15"/>
    <mergeCell ref="AP57:AV57"/>
    <mergeCell ref="G58:M58"/>
    <mergeCell ref="N58:T58"/>
    <mergeCell ref="U58:AA58"/>
    <mergeCell ref="AB58:AH58"/>
    <mergeCell ref="AI58:AO58"/>
    <mergeCell ref="AP58:AV58"/>
    <mergeCell ref="D57:F58"/>
    <mergeCell ref="G57:M57"/>
    <mergeCell ref="N57:T57"/>
    <mergeCell ref="U57:AA57"/>
    <mergeCell ref="AB57:AH57"/>
    <mergeCell ref="AI57:AO57"/>
    <mergeCell ref="AP55:AV55"/>
    <mergeCell ref="G56:M56"/>
    <mergeCell ref="N56:T56"/>
    <mergeCell ref="U56:AA56"/>
    <mergeCell ref="AB56:AH56"/>
  </mergeCells>
  <phoneticPr fontId="2"/>
  <dataValidations count="2">
    <dataValidation type="list" allowBlank="1" showInputMessage="1" showErrorMessage="1" sqref="Q5:Q8" xr:uid="{00000000-0002-0000-0000-000000000000}">
      <formula1>$BP$2:$BP$5</formula1>
    </dataValidation>
    <dataValidation type="list" allowBlank="1" showInputMessage="1" showErrorMessage="1" sqref="AE10:AG10" xr:uid="{00000000-0002-0000-0000-000001000000}">
      <formula1>$BP$6</formula1>
    </dataValidation>
  </dataValidations>
  <pageMargins left="0.39370078740157483" right="0.39370078740157483" top="0.59055118110236227" bottom="0.39370078740157483" header="0.31496062992125984" footer="0.31496062992125984"/>
  <pageSetup paperSize="9" scale="95" orientation="landscape" r:id="rId1"/>
  <rowBreaks count="1" manualBreakCount="1">
    <brk id="33" max="6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53F-6A6C-4933-99C6-F0A821F23D33}">
  <dimension ref="A2:A7"/>
  <sheetViews>
    <sheetView workbookViewId="0">
      <selection activeCell="A7" sqref="A7"/>
    </sheetView>
  </sheetViews>
  <sheetFormatPr defaultRowHeight="13.5" x14ac:dyDescent="0.15"/>
  <sheetData>
    <row r="2" spans="1:1" x14ac:dyDescent="0.15">
      <c r="A2" t="s">
        <v>94</v>
      </c>
    </row>
    <row r="3" spans="1:1" x14ac:dyDescent="0.15">
      <c r="A3" t="s">
        <v>95</v>
      </c>
    </row>
    <row r="4" spans="1:1" x14ac:dyDescent="0.15">
      <c r="A4" t="s">
        <v>96</v>
      </c>
    </row>
    <row r="5" spans="1:1" x14ac:dyDescent="0.15">
      <c r="A5" t="s">
        <v>97</v>
      </c>
    </row>
    <row r="6" spans="1:1" x14ac:dyDescent="0.15">
      <c r="A6" t="s">
        <v>100</v>
      </c>
    </row>
    <row r="7" spans="1:1" x14ac:dyDescent="0.15">
      <c r="A7" t="s">
        <v>99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国民健康保険税試算シート</vt:lpstr>
      <vt:lpstr>計算用</vt:lpstr>
      <vt:lpstr>リスト</vt:lpstr>
      <vt:lpstr>計算用!Print_Area</vt:lpstr>
      <vt:lpstr>国民健康保険税試算シート!Print_Area</vt:lpstr>
      <vt:lpstr>計算用!リスト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柘植幸則</dc:creator>
  <cp:lastModifiedBy>姫野 広大</cp:lastModifiedBy>
  <cp:lastPrinted>2025-03-26T06:27:15Z</cp:lastPrinted>
  <dcterms:created xsi:type="dcterms:W3CDTF">2016-03-28T01:48:37Z</dcterms:created>
  <dcterms:modified xsi:type="dcterms:W3CDTF">2025-03-26T06:27:27Z</dcterms:modified>
</cp:coreProperties>
</file>