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12会計課\01会計課\05出納係\係共通\★通年\公会計\3年度_公会計\14_公表用\一般会計\"/>
    </mc:Choice>
  </mc:AlternateContent>
  <bookViews>
    <workbookView xWindow="4980" yWindow="1440" windowWidth="23655" windowHeight="13200" firstSheet="7" activeTab="8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⑦未収金の明細" sheetId="5" r:id="rId6"/>
    <sheet name="1.(2)①地方債等（借入先別）の明細" sheetId="22" r:id="rId7"/>
    <sheet name="1.(2)②③④地方債等（利率別・返済期間別・契約条項）" sheetId="23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Area" localSheetId="11">'3.(2)財源情報の明細'!$A$1:$F$9</definedName>
    <definedName name="_xlnm.Print_Titles" localSheetId="0">'1.(1)①有形固定資産の明細'!$6:$6</definedName>
    <definedName name="_xlnm.Print_Titles" localSheetId="1">'1.(1)②有形固定資産に係る行政目的別の明細'!$3:$3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0" l="1"/>
  <c r="C4" i="5"/>
  <c r="B16" i="22"/>
  <c r="B14" i="22"/>
  <c r="B13" i="22"/>
  <c r="B11" i="22"/>
  <c r="B10" i="22"/>
  <c r="B9" i="22"/>
  <c r="B6" i="22"/>
  <c r="G11" i="1" l="1"/>
  <c r="E11" i="1"/>
  <c r="H11" i="1" s="1"/>
  <c r="B12" i="22" l="1"/>
  <c r="F17" i="22" l="1"/>
  <c r="K17" i="22"/>
  <c r="E13" i="13" l="1"/>
  <c r="J19" i="1"/>
  <c r="J20" i="1"/>
  <c r="J21" i="1"/>
  <c r="J22" i="1"/>
  <c r="J18" i="1"/>
  <c r="G18" i="1"/>
  <c r="G19" i="1"/>
  <c r="G20" i="1"/>
  <c r="G21" i="1"/>
  <c r="G22" i="1"/>
  <c r="G10" i="1"/>
  <c r="E9" i="21" l="1"/>
  <c r="G14" i="5" l="1"/>
  <c r="C14" i="5"/>
  <c r="G12" i="5"/>
  <c r="G11" i="5"/>
  <c r="C8" i="5"/>
  <c r="G5" i="5"/>
  <c r="G6" i="5"/>
  <c r="G7" i="5"/>
  <c r="G8" i="5"/>
  <c r="G9" i="5"/>
  <c r="G4" i="5"/>
  <c r="C12" i="5"/>
  <c r="C9" i="5"/>
  <c r="C11" i="5"/>
  <c r="C5" i="5"/>
  <c r="C6" i="5"/>
  <c r="C7" i="5"/>
  <c r="E10" i="1" l="1"/>
  <c r="E12" i="1"/>
  <c r="C18" i="19" l="1"/>
  <c r="D18" i="19"/>
  <c r="D22" i="19"/>
  <c r="B17" i="19" l="1"/>
  <c r="B7" i="19"/>
  <c r="B24" i="19" s="1"/>
  <c r="F5" i="2"/>
  <c r="F10" i="2"/>
  <c r="F9" i="2"/>
  <c r="G9" i="2"/>
  <c r="B11" i="2" l="1"/>
  <c r="G10" i="2"/>
  <c r="D16" i="11" l="1"/>
  <c r="F5" i="10" l="1"/>
  <c r="E22" i="1" l="1"/>
  <c r="H22" i="1" s="1"/>
  <c r="E20" i="1" l="1"/>
  <c r="H20" i="1" s="1"/>
  <c r="E17" i="1"/>
  <c r="H10" i="1" l="1"/>
  <c r="B14" i="20" l="1"/>
  <c r="H21" i="1"/>
  <c r="H19" i="1"/>
  <c r="G17" i="1" l="1"/>
  <c r="H17" i="1" s="1"/>
  <c r="E18" i="1"/>
  <c r="H18" i="1" s="1"/>
  <c r="H12" i="1"/>
  <c r="J17" i="1" l="1"/>
  <c r="E22" i="19" l="1"/>
  <c r="H22" i="19" s="1"/>
  <c r="D8" i="11" l="1"/>
  <c r="D17" i="11" l="1"/>
  <c r="C15" i="5" l="1"/>
  <c r="B15" i="5"/>
  <c r="G4" i="2" l="1"/>
  <c r="G5" i="2"/>
  <c r="G6" i="2"/>
  <c r="G7" i="2"/>
  <c r="G8" i="2"/>
  <c r="G3" i="2"/>
  <c r="F8" i="2"/>
  <c r="G11" i="2" l="1"/>
  <c r="D5" i="21"/>
  <c r="B9" i="21" l="1"/>
  <c r="E7" i="21"/>
  <c r="E6" i="21"/>
  <c r="C5" i="21"/>
  <c r="E5" i="21" l="1"/>
  <c r="F5" i="21" s="1"/>
  <c r="F9" i="21" s="1"/>
  <c r="F4" i="10" l="1"/>
  <c r="F4" i="2" l="1"/>
  <c r="F6" i="2"/>
  <c r="F7" i="2"/>
  <c r="F3" i="2"/>
  <c r="F11" i="2" l="1"/>
  <c r="G17" i="22"/>
  <c r="E17" i="22"/>
  <c r="D17" i="22"/>
  <c r="C17" i="22"/>
  <c r="F15" i="5"/>
  <c r="B17" i="22" l="1"/>
  <c r="I13" i="1"/>
  <c r="J13" i="1"/>
  <c r="D13" i="1"/>
  <c r="F13" i="1"/>
  <c r="C13" i="1"/>
  <c r="E13" i="1"/>
  <c r="K23" i="1"/>
  <c r="I23" i="1"/>
  <c r="F23" i="1"/>
  <c r="C23" i="1"/>
  <c r="D23" i="1"/>
  <c r="B23" i="1"/>
  <c r="J23" i="1" l="1"/>
  <c r="H13" i="1"/>
  <c r="E23" i="1"/>
  <c r="E10" i="13" l="1"/>
  <c r="F6" i="10"/>
  <c r="H23" i="1" l="1"/>
  <c r="B13" i="1"/>
  <c r="I15" i="20" l="1"/>
  <c r="D14" i="20"/>
  <c r="C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I20" i="20"/>
  <c r="E14" i="20"/>
  <c r="F14" i="20"/>
  <c r="G14" i="20"/>
  <c r="H14" i="20"/>
  <c r="C4" i="20"/>
  <c r="D4" i="20"/>
  <c r="E4" i="20"/>
  <c r="F4" i="20"/>
  <c r="G4" i="20"/>
  <c r="H4" i="20"/>
  <c r="B4" i="20"/>
  <c r="B21" i="20" s="1"/>
  <c r="G17" i="19"/>
  <c r="G7" i="19"/>
  <c r="F17" i="19"/>
  <c r="F7" i="19"/>
  <c r="D17" i="19"/>
  <c r="I14" i="20" l="1"/>
  <c r="G24" i="19"/>
  <c r="F24" i="19"/>
  <c r="I4" i="20"/>
  <c r="C21" i="20"/>
  <c r="D21" i="20"/>
  <c r="H21" i="20"/>
  <c r="E21" i="20"/>
  <c r="G21" i="20"/>
  <c r="F21" i="20"/>
  <c r="D7" i="19"/>
  <c r="D24" i="19" l="1"/>
  <c r="I21" i="20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E23" i="19"/>
  <c r="H23" i="19" s="1"/>
  <c r="C7" i="19"/>
  <c r="E7" i="19" s="1"/>
  <c r="C17" i="19"/>
  <c r="E17" i="19" l="1"/>
  <c r="H17" i="19" s="1"/>
  <c r="H7" i="19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16" i="13" l="1"/>
  <c r="E17" i="13" l="1"/>
  <c r="B5" i="12"/>
  <c r="E18" i="13" l="1"/>
  <c r="D7" i="10" l="1"/>
  <c r="C7" i="10"/>
  <c r="F7" i="10" l="1"/>
  <c r="G15" i="5"/>
</calcChain>
</file>

<file path=xl/sharedStrings.xml><?xml version="1.0" encoding="utf-8"?>
<sst xmlns="http://schemas.openxmlformats.org/spreadsheetml/2006/main" count="431" uniqueCount="227">
  <si>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</si>
  <si>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</si>
  <si>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</si>
  <si>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</si>
  <si>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</si>
  <si>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</si>
  <si>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</si>
  <si>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</si>
  <si>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</si>
  <si>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</si>
  <si>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</si>
  <si>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</si>
  <si>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</si>
  <si>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</si>
  <si>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</si>
  <si>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</si>
  <si>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</si>
  <si>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</si>
  <si>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</si>
  <si>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</si>
  <si>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</si>
  <si>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</si>
  <si>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</si>
  <si>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</si>
  <si>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</si>
  <si>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</si>
  <si>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</si>
  <si>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</si>
  <si>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</si>
  <si>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</si>
  <si>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</si>
  <si>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</si>
  <si>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</si>
  <si>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</si>
  <si>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</si>
  <si>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</si>
  <si>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</si>
  <si>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</si>
  <si>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</si>
  <si>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</si>
  <si>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</si>
  <si>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</si>
  <si>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</si>
  <si>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</si>
  <si>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</si>
  <si>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</si>
  <si>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</si>
  <si>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</si>
  <si>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</si>
  <si>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</si>
  <si>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</si>
  <si>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</si>
  <si>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</si>
  <si>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</si>
  <si>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</si>
  <si>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</si>
  <si>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</si>
  <si>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</si>
  <si>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</si>
  <si>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</si>
  <si>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</si>
  <si>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</si>
  <si>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</si>
  <si>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</si>
  <si>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</si>
  <si>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</si>
  <si>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</si>
  <si>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</si>
  <si>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</si>
  <si>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</si>
  <si>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</si>
  <si>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</si>
  <si>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</si>
  <si>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</si>
  <si>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</si>
  <si>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</si>
  <si>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</si>
  <si>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</si>
  <si>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</si>
  <si>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</si>
  <si>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</si>
  <si>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</si>
  <si>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</si>
  <si>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</si>
  <si>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</si>
  <si>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</si>
  <si>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</si>
  <si>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</si>
  <si>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</si>
  <si>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</si>
  <si>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</si>
  <si>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</si>
  <si>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</si>
  <si>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</si>
  <si>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</si>
  <si>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</si>
  <si>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</si>
  <si>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</si>
  <si>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</si>
  <si>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</si>
  <si>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</si>
  <si>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</si>
  <si>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</si>
  <si>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</si>
  <si>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</si>
  <si>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</si>
  <si>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</si>
  <si>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</si>
  <si>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</si>
  <si>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</si>
  <si>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</si>
  <si>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</si>
  <si>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</si>
  <si>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</si>
  <si>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</si>
  <si>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</si>
  <si>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</si>
  <si>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</si>
  <si>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</si>
  <si>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</si>
  <si>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</si>
  <si>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</si>
  <si>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</si>
  <si>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</si>
  <si>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</si>
  <si>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</si>
  <si>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</si>
  <si>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</si>
  <si>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</si>
  <si>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</si>
  <si>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</si>
  <si>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</si>
  <si>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</si>
  <si>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</si>
  <si>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</si>
  <si>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財産運用収入</t>
    <rPh sb="0" eb="2">
      <t>ザイサン</t>
    </rPh>
    <rPh sb="2" eb="4">
      <t>ウンヨウ</t>
    </rPh>
    <rPh sb="4" eb="6">
      <t>シュウニュウ</t>
    </rPh>
    <phoneticPr fontId="7"/>
  </si>
  <si>
    <t>諸収入（雑入）</t>
    <rPh sb="0" eb="3">
      <t>ショシュウニュウ</t>
    </rPh>
    <rPh sb="4" eb="6">
      <t>ザツニュウ</t>
    </rPh>
    <phoneticPr fontId="8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</si>
  <si>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</si>
  <si>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</si>
  <si>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</si>
  <si>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</si>
  <si>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</si>
  <si>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</si>
  <si>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</si>
  <si>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</si>
  <si>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</si>
  <si>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</si>
  <si>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</si>
  <si>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</si>
  <si>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5"/>
  </si>
  <si>
    <t>町民税（法人）</t>
    <rPh sb="0" eb="1">
      <t>マチ</t>
    </rPh>
    <phoneticPr fontId="5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</si>
  <si>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</si>
  <si>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</si>
  <si>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－</t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</si>
  <si>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</si>
  <si>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</si>
  <si>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</si>
  <si>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</si>
  <si>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</si>
  <si>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</si>
  <si>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愛知県後期高齢者医療広域連合</t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</si>
  <si>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</si>
  <si>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</si>
  <si>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</si>
  <si>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</si>
  <si>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</si>
  <si>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一部事務組合に対する負担</t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</si>
  <si>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</si>
  <si>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</si>
  <si>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</si>
  <si>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</si>
  <si>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</si>
  <si>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</si>
  <si>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</si>
  <si>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</si>
  <si>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</si>
  <si>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分担金及び負担金</t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</si>
  <si>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</si>
  <si>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</si>
  <si>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</si>
  <si>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</si>
  <si>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①有形固定資産の明細</t>
    <phoneticPr fontId="1"/>
  </si>
  <si>
    <t>（単位：円）</t>
    <phoneticPr fontId="1"/>
  </si>
  <si>
    <t>②有形固定資産に係る行政目的別の明細</t>
    <phoneticPr fontId="1"/>
  </si>
  <si>
    <t>③投資及び出資金の明細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</si>
  <si>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</si>
  <si>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</si>
  <si>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</si>
  <si>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</si>
  <si>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</si>
  <si>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①地方債等（借入先別）の明細</t>
    <phoneticPr fontId="1"/>
  </si>
  <si>
    <t>②地方債等（利率別）の明細</t>
    <phoneticPr fontId="1"/>
  </si>
  <si>
    <t>③地方債等（返済期間別）の明細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</si>
  <si>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</si>
  <si>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</si>
  <si>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</si>
  <si>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</si>
  <si>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</si>
  <si>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</si>
  <si>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</si>
  <si>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</si>
  <si>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</si>
  <si>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</si>
  <si>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</si>
  <si>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</si>
  <si>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</si>
  <si>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</si>
  <si>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</si>
  <si>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合計</t>
    <phoneticPr fontId="1"/>
  </si>
  <si>
    <t>町たばこ税</t>
    <rPh sb="0" eb="1">
      <t>マチ</t>
    </rPh>
    <rPh sb="4" eb="5">
      <t>ゼイ</t>
    </rPh>
    <phoneticPr fontId="1"/>
  </si>
  <si>
    <t>県道名古屋春木線建設事業負担金</t>
    <phoneticPr fontId="1"/>
  </si>
  <si>
    <t>愛知県</t>
    <phoneticPr fontId="1"/>
  </si>
  <si>
    <t>県道名古屋春木線建設費に対する負担</t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</si>
  <si>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13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</si>
  <si>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13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</si>
  <si>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3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</si>
  <si>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8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</si>
  <si>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14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</si>
  <si>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</si>
  <si>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</si>
  <si>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新型コロナウイルス感染症対策基金</t>
    <rPh sb="0" eb="2">
      <t>シンガタ</t>
    </rPh>
    <rPh sb="9" eb="12">
      <t>カンセンショウ</t>
    </rPh>
    <rPh sb="12" eb="14">
      <t>タイサク</t>
    </rPh>
    <rPh sb="14" eb="16">
      <t>キキン</t>
    </rPh>
    <phoneticPr fontId="1"/>
  </si>
  <si>
    <t>（公財）愛知県スポーツ協会出捐金</t>
    <rPh sb="4" eb="7">
      <t>アイチケン</t>
    </rPh>
    <rPh sb="11" eb="13">
      <t>キョウカイ</t>
    </rPh>
    <rPh sb="12" eb="13">
      <t>タイキョウ</t>
    </rPh>
    <phoneticPr fontId="13"/>
  </si>
  <si>
    <t>療養給付費負担金</t>
    <phoneticPr fontId="1"/>
  </si>
  <si>
    <t>学校法人</t>
    <rPh sb="0" eb="4">
      <t>ガッコウホウジン</t>
    </rPh>
    <phoneticPr fontId="1"/>
  </si>
  <si>
    <t>民間保育所等改修費等補助金</t>
    <rPh sb="0" eb="2">
      <t>ミンカン</t>
    </rPh>
    <rPh sb="4" eb="5">
      <t>ショ</t>
    </rPh>
    <rPh sb="5" eb="6">
      <t>トウ</t>
    </rPh>
    <rPh sb="6" eb="8">
      <t>カイシュウ</t>
    </rPh>
    <rPh sb="8" eb="9">
      <t>ヒ</t>
    </rPh>
    <rPh sb="9" eb="10">
      <t>トウ</t>
    </rPh>
    <rPh sb="10" eb="13">
      <t>ホジョキン</t>
    </rPh>
    <phoneticPr fontId="1"/>
  </si>
  <si>
    <t>民間保育所改修費等に対する補助</t>
    <rPh sb="5" eb="8">
      <t>カイシュウヒ</t>
    </rPh>
    <rPh sb="8" eb="9">
      <t>トウ</t>
    </rPh>
    <rPh sb="13" eb="15">
      <t>ホジョ</t>
    </rPh>
    <phoneticPr fontId="1"/>
  </si>
  <si>
    <t>下水道事業会計</t>
    <rPh sb="0" eb="7">
      <t>ゲスイドウジギョウカイケイ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</si>
</sst>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000000000000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2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3" fontId="2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176" fontId="10" fillId="0" borderId="1" xfId="0" applyNumberFormat="1" applyFont="1" applyBorder="1" applyAlignment="1">
      <alignment horizontal="right" vertical="center"/>
    </xf>
    <xf numFmtId="3" fontId="11" fillId="0" borderId="0" xfId="0" applyNumberFormat="1" applyFont="1"/>
    <xf numFmtId="3" fontId="12" fillId="0" borderId="0" xfId="0" applyNumberFormat="1" applyFont="1"/>
    <xf numFmtId="3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3" fontId="10" fillId="0" borderId="0" xfId="0" applyNumberFormat="1" applyFont="1"/>
    <xf numFmtId="3" fontId="12" fillId="0" borderId="7" xfId="0" applyNumberFormat="1" applyFont="1" applyBorder="1" applyAlignment="1">
      <alignment horizontal="right" vertical="center"/>
    </xf>
    <xf numFmtId="3" fontId="11" fillId="0" borderId="0" xfId="0" applyNumberFormat="1" applyFont="1" applyFill="1"/>
    <xf numFmtId="176" fontId="12" fillId="0" borderId="1" xfId="0" applyNumberFormat="1" applyFont="1" applyBorder="1" applyAlignment="1">
      <alignment vertical="center"/>
    </xf>
    <xf numFmtId="3" fontId="11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10" fontId="12" fillId="0" borderId="1" xfId="3" applyNumberFormat="1" applyFont="1" applyFill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left" vertical="center"/>
    </xf>
    <xf numFmtId="176" fontId="12" fillId="0" borderId="13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6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 applyFill="1"/>
    <xf numFmtId="3" fontId="19" fillId="0" borderId="0" xfId="0" applyNumberFormat="1" applyFont="1"/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 wrapText="1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/>
    </xf>
    <xf numFmtId="3" fontId="17" fillId="2" borderId="3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3" fillId="0" borderId="0" xfId="0" applyNumberFormat="1" applyFont="1"/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 indent="1"/>
    </xf>
    <xf numFmtId="3" fontId="12" fillId="0" borderId="2" xfId="0" applyNumberFormat="1" applyFont="1" applyBorder="1" applyAlignment="1">
      <alignment horizontal="left" vertical="center" indent="1"/>
    </xf>
    <xf numFmtId="176" fontId="12" fillId="0" borderId="2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left" vertical="center" indent="1"/>
    </xf>
    <xf numFmtId="176" fontId="12" fillId="0" borderId="8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right" vertical="center"/>
    </xf>
    <xf numFmtId="177" fontId="12" fillId="0" borderId="0" xfId="0" applyNumberFormat="1" applyFont="1"/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12" fillId="0" borderId="14" xfId="0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shrinkToFit="1"/>
    </xf>
    <xf numFmtId="3" fontId="12" fillId="0" borderId="1" xfId="0" applyNumberFormat="1" applyFont="1" applyFill="1" applyBorder="1" applyAlignment="1">
      <alignment horizontal="left" vertical="center" shrinkToFit="1"/>
    </xf>
    <xf numFmtId="3" fontId="12" fillId="0" borderId="7" xfId="0" applyNumberFormat="1" applyFont="1" applyBorder="1" applyAlignment="1">
      <alignment horizontal="left" vertical="center" shrinkToFit="1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/>
    <xf numFmtId="176" fontId="21" fillId="0" borderId="1" xfId="0" applyNumberFormat="1" applyFont="1" applyBorder="1" applyAlignment="1">
      <alignment horizontal="right" vertical="center"/>
    </xf>
    <xf numFmtId="3" fontId="23" fillId="0" borderId="6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vertical="center"/>
    </xf>
    <xf numFmtId="3" fontId="15" fillId="0" borderId="0" xfId="0" applyNumberFormat="1" applyFont="1" applyAlignment="1">
      <alignment horizontal="left"/>
    </xf>
    <xf numFmtId="3" fontId="15" fillId="0" borderId="11" xfId="0" applyNumberFormat="1" applyFont="1" applyBorder="1" applyAlignment="1">
      <alignment horizontal="left" vertical="center"/>
    </xf>
    <xf numFmtId="3" fontId="22" fillId="0" borderId="11" xfId="0" applyNumberFormat="1" applyFont="1" applyBorder="1" applyAlignment="1">
      <alignment horizontal="left" vertical="center"/>
    </xf>
    <xf numFmtId="3" fontId="23" fillId="0" borderId="1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12" fillId="2" borderId="6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left"/>
    </xf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3" fontId="23" fillId="2" borderId="6" xfId="0" applyNumberFormat="1" applyFont="1" applyFill="1" applyBorder="1" applyAlignment="1">
      <alignment horizontal="center" vertical="center"/>
    </xf>
    <xf numFmtId="3" fontId="23" fillId="0" borderId="10" xfId="0" applyNumberFormat="1" applyFont="1" applyBorder="1" applyAlignment="1">
      <alignment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colors>
    <mruColors>
      <color rgb="FF4472C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05100" y="20288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selection activeCell="C9" sqref="C9"/>
    </sheetView>
  </sheetViews>
  <sheetFormatPr defaultColWidth="8.875" defaultRowHeight="15.75" x14ac:dyDescent="0.35"/>
  <cols>
    <col min="1" max="1" width="30.875" style="19" customWidth="1"/>
    <col min="2" max="8" width="15.875" style="19" customWidth="1"/>
    <col min="9" max="9" width="10.125" style="19" bestFit="1" customWidth="1"/>
    <col min="10" max="16384" width="8.875" style="19"/>
  </cols>
  <sheetData>
    <row r="1" spans="1:8" x14ac:dyDescent="0.35">
      <c r="A1" s="19" t="s">
        <v>177</v>
      </c>
    </row>
    <row r="2" spans="1:8" ht="25.5" x14ac:dyDescent="0.5">
      <c r="A2" s="48" t="s">
        <v>178</v>
      </c>
    </row>
    <row r="3" spans="1:8" ht="19.5" x14ac:dyDescent="0.4">
      <c r="A3" s="96" t="s">
        <v>179</v>
      </c>
      <c r="B3" s="96"/>
    </row>
    <row r="4" spans="1:8" ht="19.5" x14ac:dyDescent="0.4">
      <c r="A4" s="96" t="s">
        <v>180</v>
      </c>
      <c r="B4" s="96"/>
    </row>
    <row r="5" spans="1:8" ht="19.5" x14ac:dyDescent="0.35">
      <c r="A5" s="97" t="s">
        <v>181</v>
      </c>
      <c r="B5" s="97"/>
      <c r="C5" s="49"/>
      <c r="D5" s="49"/>
      <c r="E5" s="49"/>
      <c r="F5" s="49"/>
      <c r="G5" s="49"/>
      <c r="H5" s="50" t="s">
        <v>182</v>
      </c>
    </row>
    <row r="6" spans="1:8" ht="47.25" x14ac:dyDescent="0.35">
      <c r="A6" s="51" t="s">
        <v>80</v>
      </c>
      <c r="B6" s="52" t="s">
        <v>103</v>
      </c>
      <c r="C6" s="52" t="s">
        <v>104</v>
      </c>
      <c r="D6" s="53" t="s">
        <v>105</v>
      </c>
      <c r="E6" s="52" t="s">
        <v>106</v>
      </c>
      <c r="F6" s="52" t="s">
        <v>107</v>
      </c>
      <c r="G6" s="54" t="s">
        <v>108</v>
      </c>
      <c r="H6" s="52" t="s">
        <v>109</v>
      </c>
    </row>
    <row r="7" spans="1:8" x14ac:dyDescent="0.35">
      <c r="A7" s="41" t="s">
        <v>110</v>
      </c>
      <c r="B7" s="26">
        <f>SUM(B8:B16)</f>
        <v>45153592488</v>
      </c>
      <c r="C7" s="26">
        <f>SUM(C8:C16)</f>
        <v>607419507</v>
      </c>
      <c r="D7" s="55">
        <f>SUM(D8:D16)</f>
        <v>134346728</v>
      </c>
      <c r="E7" s="26">
        <f>B7+C7-D7</f>
        <v>45626665267</v>
      </c>
      <c r="F7" s="26">
        <f>SUM(F8:F16)</f>
        <v>21284604639</v>
      </c>
      <c r="G7" s="56">
        <f>SUM(G8:G16)</f>
        <v>649279395</v>
      </c>
      <c r="H7" s="26">
        <f>E7-F7</f>
        <v>24342060628</v>
      </c>
    </row>
    <row r="8" spans="1:8" x14ac:dyDescent="0.35">
      <c r="A8" s="41" t="s">
        <v>111</v>
      </c>
      <c r="B8" s="26">
        <v>14404221031</v>
      </c>
      <c r="C8" s="26">
        <v>74591827</v>
      </c>
      <c r="D8" s="55">
        <v>110899728</v>
      </c>
      <c r="E8" s="26">
        <f t="shared" ref="E8:E23" si="0">B8+C8-D8</f>
        <v>14367913130</v>
      </c>
      <c r="F8" s="26">
        <v>0</v>
      </c>
      <c r="G8" s="56">
        <v>0</v>
      </c>
      <c r="H8" s="26">
        <f t="shared" ref="H8:H24" si="1">E8-F8</f>
        <v>14367913130</v>
      </c>
    </row>
    <row r="9" spans="1:8" x14ac:dyDescent="0.35">
      <c r="A9" s="41" t="s">
        <v>112</v>
      </c>
      <c r="B9" s="26">
        <v>0</v>
      </c>
      <c r="C9" s="26">
        <v>0</v>
      </c>
      <c r="D9" s="55">
        <v>0</v>
      </c>
      <c r="E9" s="26">
        <f t="shared" si="0"/>
        <v>0</v>
      </c>
      <c r="F9" s="26">
        <v>0</v>
      </c>
      <c r="G9" s="56">
        <v>0</v>
      </c>
      <c r="H9" s="26">
        <f t="shared" si="1"/>
        <v>0</v>
      </c>
    </row>
    <row r="10" spans="1:8" x14ac:dyDescent="0.35">
      <c r="A10" s="41" t="s">
        <v>113</v>
      </c>
      <c r="B10" s="26">
        <v>29418950936</v>
      </c>
      <c r="C10" s="26">
        <v>433054820</v>
      </c>
      <c r="D10" s="55">
        <v>0</v>
      </c>
      <c r="E10" s="26">
        <f t="shared" si="0"/>
        <v>29852005756</v>
      </c>
      <c r="F10" s="26">
        <v>20144188575</v>
      </c>
      <c r="G10" s="56">
        <v>637130744</v>
      </c>
      <c r="H10" s="26">
        <f>E10-F10</f>
        <v>9707817181</v>
      </c>
    </row>
    <row r="11" spans="1:8" x14ac:dyDescent="0.35">
      <c r="A11" s="41" t="s">
        <v>114</v>
      </c>
      <c r="B11" s="26">
        <v>1291379001</v>
      </c>
      <c r="C11" s="26">
        <v>88259050</v>
      </c>
      <c r="D11" s="55">
        <v>0</v>
      </c>
      <c r="E11" s="26">
        <f t="shared" si="0"/>
        <v>1379638051</v>
      </c>
      <c r="F11" s="26">
        <v>1140416064</v>
      </c>
      <c r="G11" s="56">
        <v>12148651</v>
      </c>
      <c r="H11" s="26">
        <f t="shared" si="1"/>
        <v>239221987</v>
      </c>
    </row>
    <row r="12" spans="1:8" x14ac:dyDescent="0.35">
      <c r="A12" s="41" t="s">
        <v>115</v>
      </c>
      <c r="B12" s="26">
        <v>0</v>
      </c>
      <c r="C12" s="26">
        <v>0</v>
      </c>
      <c r="D12" s="55">
        <v>0</v>
      </c>
      <c r="E12" s="26">
        <f t="shared" si="0"/>
        <v>0</v>
      </c>
      <c r="F12" s="26">
        <v>0</v>
      </c>
      <c r="G12" s="56">
        <v>0</v>
      </c>
      <c r="H12" s="26">
        <f t="shared" si="1"/>
        <v>0</v>
      </c>
    </row>
    <row r="13" spans="1:8" x14ac:dyDescent="0.35">
      <c r="A13" s="41" t="s">
        <v>116</v>
      </c>
      <c r="B13" s="26">
        <v>0</v>
      </c>
      <c r="C13" s="26">
        <v>0</v>
      </c>
      <c r="D13" s="55">
        <v>0</v>
      </c>
      <c r="E13" s="26">
        <f t="shared" si="0"/>
        <v>0</v>
      </c>
      <c r="F13" s="26">
        <v>0</v>
      </c>
      <c r="G13" s="56">
        <v>0</v>
      </c>
      <c r="H13" s="26">
        <f t="shared" si="1"/>
        <v>0</v>
      </c>
    </row>
    <row r="14" spans="1:8" x14ac:dyDescent="0.35">
      <c r="A14" s="41" t="s">
        <v>117</v>
      </c>
      <c r="B14" s="26">
        <v>0</v>
      </c>
      <c r="C14" s="26">
        <v>0</v>
      </c>
      <c r="D14" s="55">
        <v>0</v>
      </c>
      <c r="E14" s="26">
        <f t="shared" si="0"/>
        <v>0</v>
      </c>
      <c r="F14" s="26">
        <v>0</v>
      </c>
      <c r="G14" s="56">
        <v>0</v>
      </c>
      <c r="H14" s="26">
        <f t="shared" si="1"/>
        <v>0</v>
      </c>
    </row>
    <row r="15" spans="1:8" x14ac:dyDescent="0.35">
      <c r="A15" s="41" t="s">
        <v>137</v>
      </c>
      <c r="B15" s="26">
        <v>0</v>
      </c>
      <c r="C15" s="26">
        <v>0</v>
      </c>
      <c r="D15" s="55">
        <v>0</v>
      </c>
      <c r="E15" s="26">
        <f t="shared" si="0"/>
        <v>0</v>
      </c>
      <c r="F15" s="26">
        <v>0</v>
      </c>
      <c r="G15" s="56">
        <v>0</v>
      </c>
      <c r="H15" s="26">
        <f t="shared" si="1"/>
        <v>0</v>
      </c>
    </row>
    <row r="16" spans="1:8" x14ac:dyDescent="0.35">
      <c r="A16" s="41" t="s">
        <v>118</v>
      </c>
      <c r="B16" s="26">
        <v>39041520</v>
      </c>
      <c r="C16" s="26">
        <v>11513810</v>
      </c>
      <c r="D16" s="55">
        <v>23447000</v>
      </c>
      <c r="E16" s="26">
        <f t="shared" si="0"/>
        <v>27108330</v>
      </c>
      <c r="F16" s="26">
        <v>0</v>
      </c>
      <c r="G16" s="56">
        <v>0</v>
      </c>
      <c r="H16" s="26">
        <f>E16-F16</f>
        <v>27108330</v>
      </c>
    </row>
    <row r="17" spans="1:8" x14ac:dyDescent="0.35">
      <c r="A17" s="41" t="s">
        <v>119</v>
      </c>
      <c r="B17" s="26">
        <f>SUM(B18:B22)</f>
        <v>32458874914</v>
      </c>
      <c r="C17" s="26">
        <f>SUM(C18:C22)</f>
        <v>532968048</v>
      </c>
      <c r="D17" s="55">
        <f>SUM(D18:D22)</f>
        <v>135853949</v>
      </c>
      <c r="E17" s="26">
        <f t="shared" si="0"/>
        <v>32855989013</v>
      </c>
      <c r="F17" s="26">
        <f>SUM(F18:F22)</f>
        <v>15527151282</v>
      </c>
      <c r="G17" s="56">
        <f>SUM(G18:G22)</f>
        <v>468723251</v>
      </c>
      <c r="H17" s="26">
        <f t="shared" si="1"/>
        <v>17328837731</v>
      </c>
    </row>
    <row r="18" spans="1:8" x14ac:dyDescent="0.35">
      <c r="A18" s="41" t="s">
        <v>111</v>
      </c>
      <c r="B18" s="26">
        <v>8846053573</v>
      </c>
      <c r="C18" s="26">
        <f>36830388+11025834+110899728</f>
        <v>158755950</v>
      </c>
      <c r="D18" s="55">
        <f>3+9741631</f>
        <v>9741634</v>
      </c>
      <c r="E18" s="26">
        <f t="shared" si="0"/>
        <v>8995067889</v>
      </c>
      <c r="F18" s="26">
        <v>0</v>
      </c>
      <c r="G18" s="56">
        <v>0</v>
      </c>
      <c r="H18" s="26">
        <f t="shared" si="1"/>
        <v>8995067889</v>
      </c>
    </row>
    <row r="19" spans="1:8" x14ac:dyDescent="0.35">
      <c r="A19" s="41" t="s">
        <v>113</v>
      </c>
      <c r="B19" s="26">
        <v>0</v>
      </c>
      <c r="C19" s="26">
        <v>0</v>
      </c>
      <c r="D19" s="55">
        <v>0</v>
      </c>
      <c r="E19" s="26">
        <f t="shared" si="0"/>
        <v>0</v>
      </c>
      <c r="F19" s="26">
        <v>0</v>
      </c>
      <c r="G19" s="56">
        <v>0</v>
      </c>
      <c r="H19" s="26">
        <f t="shared" si="1"/>
        <v>0</v>
      </c>
    </row>
    <row r="20" spans="1:8" x14ac:dyDescent="0.35">
      <c r="A20" s="41" t="s">
        <v>114</v>
      </c>
      <c r="B20" s="26">
        <v>23474684306</v>
      </c>
      <c r="C20" s="26">
        <v>361514419</v>
      </c>
      <c r="D20" s="55">
        <v>0</v>
      </c>
      <c r="E20" s="26">
        <f t="shared" si="0"/>
        <v>23836198725</v>
      </c>
      <c r="F20" s="26">
        <v>15527151282</v>
      </c>
      <c r="G20" s="56">
        <v>468723251</v>
      </c>
      <c r="H20" s="26">
        <f>E20-F20</f>
        <v>8309047443</v>
      </c>
    </row>
    <row r="21" spans="1:8" x14ac:dyDescent="0.35">
      <c r="A21" s="41" t="s">
        <v>137</v>
      </c>
      <c r="B21" s="26">
        <v>0</v>
      </c>
      <c r="C21" s="26">
        <v>0</v>
      </c>
      <c r="D21" s="55">
        <v>0</v>
      </c>
      <c r="E21" s="26">
        <f t="shared" si="0"/>
        <v>0</v>
      </c>
      <c r="F21" s="26">
        <v>0</v>
      </c>
      <c r="G21" s="56">
        <v>0</v>
      </c>
      <c r="H21" s="26">
        <f t="shared" si="1"/>
        <v>0</v>
      </c>
    </row>
    <row r="22" spans="1:8" x14ac:dyDescent="0.35">
      <c r="A22" s="41" t="s">
        <v>118</v>
      </c>
      <c r="B22" s="26">
        <v>138137035</v>
      </c>
      <c r="C22" s="26">
        <v>12697679</v>
      </c>
      <c r="D22" s="55">
        <f>121554536+1568235+2989544</f>
        <v>126112315</v>
      </c>
      <c r="E22" s="26">
        <f>B22+C22-D22</f>
        <v>24722399</v>
      </c>
      <c r="F22" s="26">
        <v>0</v>
      </c>
      <c r="G22" s="56">
        <v>0</v>
      </c>
      <c r="H22" s="26">
        <f>E22-F22</f>
        <v>24722399</v>
      </c>
    </row>
    <row r="23" spans="1:8" x14ac:dyDescent="0.35">
      <c r="A23" s="41" t="s">
        <v>120</v>
      </c>
      <c r="B23" s="26">
        <v>1051813736</v>
      </c>
      <c r="C23" s="26">
        <v>110245554</v>
      </c>
      <c r="D23" s="55">
        <v>5335000</v>
      </c>
      <c r="E23" s="26">
        <f t="shared" si="0"/>
        <v>1156724290</v>
      </c>
      <c r="F23" s="26">
        <v>742090268</v>
      </c>
      <c r="G23" s="56">
        <v>129364259</v>
      </c>
      <c r="H23" s="26">
        <f>E23-F23</f>
        <v>414634022</v>
      </c>
    </row>
    <row r="24" spans="1:8" x14ac:dyDescent="0.35">
      <c r="A24" s="41" t="s">
        <v>9</v>
      </c>
      <c r="B24" s="26">
        <f>B7+B17+B23</f>
        <v>78664281138</v>
      </c>
      <c r="C24" s="26">
        <f>C7+C17+C23</f>
        <v>1250633109</v>
      </c>
      <c r="D24" s="55">
        <f>D7+D17+D23</f>
        <v>275535677</v>
      </c>
      <c r="E24" s="57">
        <f>B24+C24-D24</f>
        <v>79639378570</v>
      </c>
      <c r="F24" s="57">
        <f>F7+F17+F23</f>
        <v>37553846189</v>
      </c>
      <c r="G24" s="56">
        <f>G7+G17+G23</f>
        <v>1247366905</v>
      </c>
      <c r="H24" s="26">
        <f t="shared" si="1"/>
        <v>42085532381</v>
      </c>
    </row>
    <row r="25" spans="1:8" x14ac:dyDescent="0.35">
      <c r="C25" s="58"/>
      <c r="G25" s="59"/>
    </row>
    <row r="26" spans="1:8" x14ac:dyDescent="0.35">
      <c r="C26" s="58"/>
      <c r="G26" s="59"/>
    </row>
    <row r="27" spans="1:8" x14ac:dyDescent="0.35">
      <c r="G27" s="59"/>
    </row>
    <row r="28" spans="1:8" x14ac:dyDescent="0.35">
      <c r="G28" s="59"/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zoomScaleNormal="100" workbookViewId="0">
      <selection activeCell="G4" sqref="G4"/>
    </sheetView>
  </sheetViews>
  <sheetFormatPr defaultColWidth="8.875" defaultRowHeight="15.75" x14ac:dyDescent="0.35"/>
  <cols>
    <col min="1" max="1" width="22.375" style="12" customWidth="1"/>
    <col min="2" max="9" width="13.75" style="12" customWidth="1"/>
    <col min="10" max="10" width="15.875" style="12" customWidth="1"/>
    <col min="11" max="16384" width="8.875" style="12"/>
  </cols>
  <sheetData>
    <row r="2" spans="1:9" ht="19.5" x14ac:dyDescent="0.35">
      <c r="A2" s="98" t="s">
        <v>183</v>
      </c>
      <c r="B2" s="98"/>
      <c r="C2" s="98"/>
      <c r="D2" s="60"/>
      <c r="E2" s="60"/>
      <c r="F2" s="60"/>
      <c r="G2" s="60"/>
      <c r="H2" s="60"/>
      <c r="I2" s="61" t="s">
        <v>99</v>
      </c>
    </row>
    <row r="3" spans="1:9" ht="31.5" x14ac:dyDescent="0.35">
      <c r="A3" s="51" t="s">
        <v>80</v>
      </c>
      <c r="B3" s="52" t="s">
        <v>121</v>
      </c>
      <c r="C3" s="51" t="s">
        <v>122</v>
      </c>
      <c r="D3" s="51" t="s">
        <v>123</v>
      </c>
      <c r="E3" s="51" t="s">
        <v>124</v>
      </c>
      <c r="F3" s="51" t="s">
        <v>125</v>
      </c>
      <c r="G3" s="51" t="s">
        <v>126</v>
      </c>
      <c r="H3" s="62" t="s">
        <v>127</v>
      </c>
      <c r="I3" s="51" t="s">
        <v>9</v>
      </c>
    </row>
    <row r="4" spans="1:9" x14ac:dyDescent="0.35">
      <c r="A4" s="41" t="s">
        <v>110</v>
      </c>
      <c r="B4" s="26">
        <f>SUM(B5:B13)</f>
        <v>122996374</v>
      </c>
      <c r="C4" s="26">
        <f t="shared" ref="C4:H4" si="0">SUM(C5:C13)</f>
        <v>16970868931</v>
      </c>
      <c r="D4" s="26">
        <f t="shared" si="0"/>
        <v>3541317336</v>
      </c>
      <c r="E4" s="26">
        <f t="shared" si="0"/>
        <v>77101131</v>
      </c>
      <c r="F4" s="26">
        <f t="shared" si="0"/>
        <v>198593495</v>
      </c>
      <c r="G4" s="26">
        <f t="shared" si="0"/>
        <v>148009691</v>
      </c>
      <c r="H4" s="55">
        <f t="shared" si="0"/>
        <v>3283173670</v>
      </c>
      <c r="I4" s="26">
        <f>SUM(B4:H4)</f>
        <v>24342060628</v>
      </c>
    </row>
    <row r="5" spans="1:9" x14ac:dyDescent="0.35">
      <c r="A5" s="41" t="s">
        <v>111</v>
      </c>
      <c r="B5" s="26">
        <v>67928614</v>
      </c>
      <c r="C5" s="26">
        <v>10517337939</v>
      </c>
      <c r="D5" s="26">
        <v>1415517312</v>
      </c>
      <c r="E5" s="26">
        <v>73721867</v>
      </c>
      <c r="F5" s="26">
        <v>197792664</v>
      </c>
      <c r="G5" s="26">
        <v>27349819</v>
      </c>
      <c r="H5" s="55">
        <v>2068264915</v>
      </c>
      <c r="I5" s="26">
        <f t="shared" ref="I5:I21" si="1">SUM(B5:H5)</f>
        <v>14367913130</v>
      </c>
    </row>
    <row r="6" spans="1:9" x14ac:dyDescent="0.35">
      <c r="A6" s="41" t="s">
        <v>112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55">
        <v>0</v>
      </c>
      <c r="I6" s="26">
        <f t="shared" si="1"/>
        <v>0</v>
      </c>
    </row>
    <row r="7" spans="1:9" x14ac:dyDescent="0.35">
      <c r="A7" s="41" t="s">
        <v>113</v>
      </c>
      <c r="B7" s="26">
        <v>42288950</v>
      </c>
      <c r="C7" s="26">
        <v>6350591168</v>
      </c>
      <c r="D7" s="26">
        <v>2124775369</v>
      </c>
      <c r="E7" s="26">
        <v>3379264</v>
      </c>
      <c r="F7" s="26">
        <v>800831</v>
      </c>
      <c r="G7" s="26">
        <v>38331245</v>
      </c>
      <c r="H7" s="55">
        <v>1147650354</v>
      </c>
      <c r="I7" s="26">
        <f t="shared" si="1"/>
        <v>9707817181</v>
      </c>
    </row>
    <row r="8" spans="1:9" x14ac:dyDescent="0.35">
      <c r="A8" s="41" t="s">
        <v>114</v>
      </c>
      <c r="B8" s="26">
        <v>1265000</v>
      </c>
      <c r="C8" s="26">
        <v>88738504</v>
      </c>
      <c r="D8" s="26">
        <v>1024655</v>
      </c>
      <c r="E8" s="26">
        <v>0</v>
      </c>
      <c r="F8" s="26">
        <v>0</v>
      </c>
      <c r="G8" s="26">
        <v>80935427</v>
      </c>
      <c r="H8" s="55">
        <v>67258401</v>
      </c>
      <c r="I8" s="26">
        <f t="shared" si="1"/>
        <v>239221987</v>
      </c>
    </row>
    <row r="9" spans="1:9" x14ac:dyDescent="0.35">
      <c r="A9" s="41" t="s">
        <v>115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55">
        <v>0</v>
      </c>
      <c r="I9" s="26">
        <f t="shared" si="1"/>
        <v>0</v>
      </c>
    </row>
    <row r="10" spans="1:9" x14ac:dyDescent="0.35">
      <c r="A10" s="41" t="s">
        <v>116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55">
        <v>0</v>
      </c>
      <c r="I10" s="26">
        <f t="shared" si="1"/>
        <v>0</v>
      </c>
    </row>
    <row r="11" spans="1:9" x14ac:dyDescent="0.35">
      <c r="A11" s="41" t="s">
        <v>117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55">
        <v>0</v>
      </c>
      <c r="I11" s="26">
        <f t="shared" si="1"/>
        <v>0</v>
      </c>
    </row>
    <row r="12" spans="1:9" x14ac:dyDescent="0.35">
      <c r="A12" s="41" t="s">
        <v>138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55">
        <v>0</v>
      </c>
      <c r="I12" s="26">
        <f t="shared" si="1"/>
        <v>0</v>
      </c>
    </row>
    <row r="13" spans="1:9" x14ac:dyDescent="0.35">
      <c r="A13" s="41" t="s">
        <v>118</v>
      </c>
      <c r="B13" s="26">
        <v>11513810</v>
      </c>
      <c r="C13" s="26">
        <v>14201320</v>
      </c>
      <c r="D13" s="26">
        <v>0</v>
      </c>
      <c r="E13" s="26">
        <v>0</v>
      </c>
      <c r="F13" s="26">
        <v>0</v>
      </c>
      <c r="G13" s="26">
        <v>1393200</v>
      </c>
      <c r="H13" s="55">
        <v>0</v>
      </c>
      <c r="I13" s="26">
        <f t="shared" si="1"/>
        <v>27108330</v>
      </c>
    </row>
    <row r="14" spans="1:9" x14ac:dyDescent="0.35">
      <c r="A14" s="41" t="s">
        <v>119</v>
      </c>
      <c r="B14" s="26">
        <f>SUM(B15:B19)</f>
        <v>17270238756</v>
      </c>
      <c r="C14" s="26">
        <f>SUM(C15:C19)</f>
        <v>3066112</v>
      </c>
      <c r="D14" s="26">
        <f>SUM(D15:D19)</f>
        <v>55532832</v>
      </c>
      <c r="E14" s="26">
        <f t="shared" ref="E14:H14" si="2">SUM(E15:E19)</f>
        <v>0</v>
      </c>
      <c r="F14" s="26">
        <f t="shared" si="2"/>
        <v>0</v>
      </c>
      <c r="G14" s="26">
        <f t="shared" si="2"/>
        <v>0</v>
      </c>
      <c r="H14" s="55">
        <f t="shared" si="2"/>
        <v>31</v>
      </c>
      <c r="I14" s="26">
        <f>SUM(B14:H14)</f>
        <v>17328837731</v>
      </c>
    </row>
    <row r="15" spans="1:9" x14ac:dyDescent="0.35">
      <c r="A15" s="41" t="s">
        <v>111</v>
      </c>
      <c r="B15" s="26">
        <v>8940624705</v>
      </c>
      <c r="C15" s="26">
        <v>4</v>
      </c>
      <c r="D15" s="26">
        <v>54443149</v>
      </c>
      <c r="E15" s="26">
        <v>0</v>
      </c>
      <c r="F15" s="26">
        <v>0</v>
      </c>
      <c r="G15" s="26">
        <v>0</v>
      </c>
      <c r="H15" s="55">
        <v>31</v>
      </c>
      <c r="I15" s="26">
        <f>SUM(B15:H15)</f>
        <v>8995067889</v>
      </c>
    </row>
    <row r="16" spans="1:9" x14ac:dyDescent="0.35">
      <c r="A16" s="41" t="s">
        <v>113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55">
        <v>0</v>
      </c>
      <c r="I16" s="26">
        <f t="shared" si="1"/>
        <v>0</v>
      </c>
    </row>
    <row r="17" spans="1:9" x14ac:dyDescent="0.35">
      <c r="A17" s="41" t="s">
        <v>114</v>
      </c>
      <c r="B17" s="26">
        <v>8304891652</v>
      </c>
      <c r="C17" s="26">
        <v>3066108</v>
      </c>
      <c r="D17" s="26">
        <v>1089683</v>
      </c>
      <c r="E17" s="26">
        <v>0</v>
      </c>
      <c r="F17" s="26">
        <v>0</v>
      </c>
      <c r="G17" s="26">
        <v>0</v>
      </c>
      <c r="H17" s="55">
        <v>0</v>
      </c>
      <c r="I17" s="26">
        <f t="shared" si="1"/>
        <v>8309047443</v>
      </c>
    </row>
    <row r="18" spans="1:9" x14ac:dyDescent="0.35">
      <c r="A18" s="41" t="s">
        <v>138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55">
        <v>0</v>
      </c>
      <c r="I18" s="26">
        <f t="shared" si="1"/>
        <v>0</v>
      </c>
    </row>
    <row r="19" spans="1:9" x14ac:dyDescent="0.35">
      <c r="A19" s="41" t="s">
        <v>118</v>
      </c>
      <c r="B19" s="26">
        <v>24722399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55">
        <v>0</v>
      </c>
      <c r="I19" s="26">
        <f t="shared" si="1"/>
        <v>24722399</v>
      </c>
    </row>
    <row r="20" spans="1:9" x14ac:dyDescent="0.35">
      <c r="A20" s="41" t="s">
        <v>120</v>
      </c>
      <c r="B20" s="26">
        <v>1</v>
      </c>
      <c r="C20" s="26">
        <v>190139456</v>
      </c>
      <c r="D20" s="26">
        <v>3430052</v>
      </c>
      <c r="E20" s="26">
        <v>588721</v>
      </c>
      <c r="F20" s="26">
        <v>0</v>
      </c>
      <c r="G20" s="26">
        <v>12058419</v>
      </c>
      <c r="H20" s="55">
        <v>208417373</v>
      </c>
      <c r="I20" s="26">
        <f t="shared" si="1"/>
        <v>414634022</v>
      </c>
    </row>
    <row r="21" spans="1:9" x14ac:dyDescent="0.35">
      <c r="A21" s="41" t="s">
        <v>9</v>
      </c>
      <c r="B21" s="26">
        <f>B4+B14+B20</f>
        <v>17393235131</v>
      </c>
      <c r="C21" s="26">
        <f>C4+C14+C20</f>
        <v>17164074499</v>
      </c>
      <c r="D21" s="26">
        <f t="shared" ref="D21:H21" si="3">D4+D14+D20</f>
        <v>3600280220</v>
      </c>
      <c r="E21" s="26">
        <f t="shared" si="3"/>
        <v>77689852</v>
      </c>
      <c r="F21" s="26">
        <f t="shared" si="3"/>
        <v>198593495</v>
      </c>
      <c r="G21" s="26">
        <f t="shared" si="3"/>
        <v>160068110</v>
      </c>
      <c r="H21" s="26">
        <f t="shared" si="3"/>
        <v>3491591074</v>
      </c>
      <c r="I21" s="57">
        <f t="shared" si="1"/>
        <v>42085532381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85" zoomScaleNormal="85" workbookViewId="0">
      <selection activeCell="A25" sqref="A25:XFD26"/>
    </sheetView>
  </sheetViews>
  <sheetFormatPr defaultColWidth="8.875" defaultRowHeight="15.75" x14ac:dyDescent="0.35"/>
  <cols>
    <col min="1" max="1" width="35.5" style="12" bestFit="1" customWidth="1"/>
    <col min="2" max="2" width="15.375" style="12" customWidth="1"/>
    <col min="3" max="3" width="16.375" style="12" customWidth="1"/>
    <col min="4" max="11" width="15.375" style="12" customWidth="1"/>
    <col min="12" max="16384" width="8.875" style="12"/>
  </cols>
  <sheetData>
    <row r="1" spans="1:11" ht="19.5" x14ac:dyDescent="0.4">
      <c r="A1" s="63" t="s">
        <v>184</v>
      </c>
    </row>
    <row r="2" spans="1:11" ht="16.5" x14ac:dyDescent="0.35">
      <c r="A2" s="64" t="s">
        <v>0</v>
      </c>
      <c r="H2" s="61" t="s">
        <v>140</v>
      </c>
    </row>
    <row r="3" spans="1:11" ht="47.25" x14ac:dyDescent="0.35">
      <c r="A3" s="37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5" t="s">
        <v>6</v>
      </c>
      <c r="G3" s="65" t="s">
        <v>7</v>
      </c>
      <c r="H3" s="65" t="s">
        <v>8</v>
      </c>
    </row>
    <row r="4" spans="1:11" ht="18" customHeight="1" x14ac:dyDescent="0.35">
      <c r="A4" s="41"/>
      <c r="B4" s="13"/>
      <c r="C4" s="13"/>
      <c r="D4" s="13"/>
      <c r="E4" s="13"/>
      <c r="F4" s="13"/>
      <c r="G4" s="13"/>
      <c r="H4" s="13"/>
    </row>
    <row r="5" spans="1:11" ht="18" customHeight="1" x14ac:dyDescent="0.35">
      <c r="A5" s="41"/>
      <c r="B5" s="13"/>
      <c r="C5" s="13"/>
      <c r="D5" s="13"/>
      <c r="E5" s="13"/>
      <c r="F5" s="13"/>
      <c r="G5" s="13"/>
      <c r="H5" s="13"/>
    </row>
    <row r="6" spans="1:11" ht="18" customHeight="1" x14ac:dyDescent="0.35">
      <c r="A6" s="40" t="s">
        <v>9</v>
      </c>
      <c r="B6" s="13"/>
      <c r="C6" s="13"/>
      <c r="D6" s="13"/>
      <c r="E6" s="13"/>
      <c r="F6" s="13"/>
      <c r="G6" s="13"/>
      <c r="H6" s="13"/>
    </row>
    <row r="8" spans="1:11" ht="18.75" x14ac:dyDescent="0.4">
      <c r="A8" s="99" t="s">
        <v>10</v>
      </c>
      <c r="B8" s="99"/>
      <c r="C8" s="99"/>
      <c r="J8" s="42" t="s">
        <v>24</v>
      </c>
    </row>
    <row r="9" spans="1:11" ht="47.25" x14ac:dyDescent="0.35">
      <c r="A9" s="37" t="s">
        <v>11</v>
      </c>
      <c r="B9" s="65" t="s">
        <v>12</v>
      </c>
      <c r="C9" s="65" t="s">
        <v>13</v>
      </c>
      <c r="D9" s="65" t="s">
        <v>14</v>
      </c>
      <c r="E9" s="65" t="s">
        <v>15</v>
      </c>
      <c r="F9" s="65" t="s">
        <v>16</v>
      </c>
      <c r="G9" s="65" t="s">
        <v>17</v>
      </c>
      <c r="H9" s="65" t="s">
        <v>18</v>
      </c>
      <c r="I9" s="65" t="s">
        <v>19</v>
      </c>
      <c r="J9" s="65" t="s">
        <v>8</v>
      </c>
    </row>
    <row r="10" spans="1:11" s="47" customFormat="1" ht="18" customHeight="1" x14ac:dyDescent="0.35">
      <c r="A10" s="25" t="s">
        <v>217</v>
      </c>
      <c r="B10" s="26">
        <v>3000000</v>
      </c>
      <c r="C10" s="26">
        <v>124125274</v>
      </c>
      <c r="D10" s="26">
        <v>118738827</v>
      </c>
      <c r="E10" s="13">
        <f>C10-D10</f>
        <v>5386447</v>
      </c>
      <c r="F10" s="26">
        <v>15000000</v>
      </c>
      <c r="G10" s="30">
        <f>B10/F10</f>
        <v>0.2</v>
      </c>
      <c r="H10" s="26">
        <f>E10*G10</f>
        <v>1077289.4000000001</v>
      </c>
      <c r="I10" s="24">
        <v>0</v>
      </c>
      <c r="J10" s="26">
        <v>3000000</v>
      </c>
    </row>
    <row r="11" spans="1:11" ht="18" customHeight="1" x14ac:dyDescent="0.35">
      <c r="A11" s="41" t="s">
        <v>218</v>
      </c>
      <c r="B11" s="13">
        <v>10000000</v>
      </c>
      <c r="C11" s="13">
        <v>237336833</v>
      </c>
      <c r="D11" s="13">
        <v>136863936</v>
      </c>
      <c r="E11" s="13">
        <f>C11-D11</f>
        <v>100472897</v>
      </c>
      <c r="F11" s="13">
        <v>10000000</v>
      </c>
      <c r="G11" s="30">
        <f>B11/F11</f>
        <v>1</v>
      </c>
      <c r="H11" s="13">
        <f>E11</f>
        <v>100472897</v>
      </c>
      <c r="I11" s="14">
        <v>0</v>
      </c>
      <c r="J11" s="13">
        <v>10000000</v>
      </c>
    </row>
    <row r="12" spans="1:11" ht="18" customHeight="1" x14ac:dyDescent="0.35">
      <c r="A12" s="41" t="s">
        <v>226</v>
      </c>
      <c r="B12" s="13">
        <v>473864000</v>
      </c>
      <c r="C12" s="13">
        <v>13236821242</v>
      </c>
      <c r="D12" s="13">
        <v>10537429949</v>
      </c>
      <c r="E12" s="13">
        <f>C12-D12</f>
        <v>2699391293</v>
      </c>
      <c r="F12" s="13">
        <v>2485821075</v>
      </c>
      <c r="G12" s="30">
        <v>1</v>
      </c>
      <c r="H12" s="13">
        <f>E12</f>
        <v>2699391293</v>
      </c>
      <c r="I12" s="14">
        <v>0</v>
      </c>
      <c r="J12" s="14">
        <v>0</v>
      </c>
    </row>
    <row r="13" spans="1:11" ht="18" customHeight="1" x14ac:dyDescent="0.35">
      <c r="A13" s="40" t="s">
        <v>9</v>
      </c>
      <c r="B13" s="13">
        <f>SUM(B10:B12)</f>
        <v>486864000</v>
      </c>
      <c r="C13" s="13">
        <f>SUM(C10:C12)</f>
        <v>13598283349</v>
      </c>
      <c r="D13" s="13">
        <f t="shared" ref="D13:H13" si="0">SUM(D10:D12)</f>
        <v>10793032712</v>
      </c>
      <c r="E13" s="13">
        <f t="shared" si="0"/>
        <v>2805250637</v>
      </c>
      <c r="F13" s="13">
        <f t="shared" si="0"/>
        <v>2510821075</v>
      </c>
      <c r="G13" s="20"/>
      <c r="H13" s="13">
        <f t="shared" si="0"/>
        <v>2800941479.4000001</v>
      </c>
      <c r="I13" s="13">
        <f t="shared" ref="I13" si="1">SUM(I10:I12)</f>
        <v>0</v>
      </c>
      <c r="J13" s="13">
        <f t="shared" ref="J13" si="2">SUM(J10:J12)</f>
        <v>13000000</v>
      </c>
    </row>
    <row r="15" spans="1:11" ht="18.75" x14ac:dyDescent="0.4">
      <c r="A15" s="99" t="s">
        <v>20</v>
      </c>
      <c r="B15" s="99"/>
      <c r="C15" s="99"/>
      <c r="K15" s="42" t="s">
        <v>24</v>
      </c>
    </row>
    <row r="16" spans="1:11" ht="47.25" x14ac:dyDescent="0.35">
      <c r="A16" s="37" t="s">
        <v>11</v>
      </c>
      <c r="B16" s="65" t="s">
        <v>21</v>
      </c>
      <c r="C16" s="65" t="s">
        <v>13</v>
      </c>
      <c r="D16" s="65" t="s">
        <v>14</v>
      </c>
      <c r="E16" s="65" t="s">
        <v>15</v>
      </c>
      <c r="F16" s="65" t="s">
        <v>16</v>
      </c>
      <c r="G16" s="65" t="s">
        <v>17</v>
      </c>
      <c r="H16" s="65" t="s">
        <v>18</v>
      </c>
      <c r="I16" s="65" t="s">
        <v>22</v>
      </c>
      <c r="J16" s="65" t="s">
        <v>23</v>
      </c>
      <c r="K16" s="65" t="s">
        <v>8</v>
      </c>
    </row>
    <row r="17" spans="1:11" ht="18" customHeight="1" x14ac:dyDescent="0.35">
      <c r="A17" s="41" t="s">
        <v>139</v>
      </c>
      <c r="B17" s="13">
        <v>1600000</v>
      </c>
      <c r="C17" s="13">
        <v>24857606000000</v>
      </c>
      <c r="D17" s="13">
        <v>24516985000000</v>
      </c>
      <c r="E17" s="26">
        <f>C17-D17</f>
        <v>340621000000</v>
      </c>
      <c r="F17" s="13">
        <v>16602000000</v>
      </c>
      <c r="G17" s="31">
        <f>B17/F17</f>
        <v>9.6373930851704616E-5</v>
      </c>
      <c r="H17" s="13">
        <f t="shared" ref="H17:H22" si="3">E17*G17</f>
        <v>32826984.700638477</v>
      </c>
      <c r="I17" s="24">
        <v>0</v>
      </c>
      <c r="J17" s="26">
        <f t="shared" ref="J17:J22" si="4">B17-I17</f>
        <v>1600000</v>
      </c>
      <c r="K17" s="13">
        <v>1600000</v>
      </c>
    </row>
    <row r="18" spans="1:11" ht="18" customHeight="1" x14ac:dyDescent="0.35">
      <c r="A18" s="41" t="s">
        <v>213</v>
      </c>
      <c r="B18" s="13">
        <v>150000</v>
      </c>
      <c r="C18" s="13">
        <v>400270841</v>
      </c>
      <c r="D18" s="13">
        <v>50584566</v>
      </c>
      <c r="E18" s="13">
        <f>C18-D18</f>
        <v>349686275</v>
      </c>
      <c r="F18" s="13">
        <v>345731273</v>
      </c>
      <c r="G18" s="31">
        <f t="shared" ref="G18:G22" si="5">B18/F18</f>
        <v>4.3386297889227971E-4</v>
      </c>
      <c r="H18" s="26">
        <f t="shared" si="3"/>
        <v>151715.92894924493</v>
      </c>
      <c r="I18" s="24">
        <v>0</v>
      </c>
      <c r="J18" s="26">
        <f t="shared" si="4"/>
        <v>150000</v>
      </c>
      <c r="K18" s="13">
        <v>150000</v>
      </c>
    </row>
    <row r="19" spans="1:11" ht="18" customHeight="1" x14ac:dyDescent="0.35">
      <c r="A19" s="41" t="s">
        <v>214</v>
      </c>
      <c r="B19" s="13">
        <v>210000</v>
      </c>
      <c r="C19" s="13">
        <v>4592115846</v>
      </c>
      <c r="D19" s="13">
        <v>247498044</v>
      </c>
      <c r="E19" s="13">
        <v>4289697555</v>
      </c>
      <c r="F19" s="13">
        <v>3052920000</v>
      </c>
      <c r="G19" s="31">
        <f t="shared" si="5"/>
        <v>6.8786604300145434E-5</v>
      </c>
      <c r="H19" s="26">
        <f t="shared" si="3"/>
        <v>295073.72828308638</v>
      </c>
      <c r="I19" s="24">
        <v>0</v>
      </c>
      <c r="J19" s="26">
        <f t="shared" si="4"/>
        <v>210000</v>
      </c>
      <c r="K19" s="13">
        <v>210000</v>
      </c>
    </row>
    <row r="20" spans="1:11" s="47" customFormat="1" ht="18" customHeight="1" x14ac:dyDescent="0.35">
      <c r="A20" s="25" t="s">
        <v>221</v>
      </c>
      <c r="B20" s="26">
        <v>40000</v>
      </c>
      <c r="C20" s="26">
        <v>253209797</v>
      </c>
      <c r="D20" s="26">
        <v>19422634</v>
      </c>
      <c r="E20" s="26">
        <f>C20-D20</f>
        <v>233787163</v>
      </c>
      <c r="F20" s="26">
        <v>132660000</v>
      </c>
      <c r="G20" s="31">
        <f t="shared" si="5"/>
        <v>3.0152268958239106E-4</v>
      </c>
      <c r="H20" s="26">
        <f t="shared" si="3"/>
        <v>70492.134177596861</v>
      </c>
      <c r="I20" s="24">
        <v>0</v>
      </c>
      <c r="J20" s="26">
        <f t="shared" si="4"/>
        <v>40000</v>
      </c>
      <c r="K20" s="26">
        <v>40000</v>
      </c>
    </row>
    <row r="21" spans="1:11" ht="18" customHeight="1" x14ac:dyDescent="0.35">
      <c r="A21" s="41" t="s">
        <v>215</v>
      </c>
      <c r="B21" s="13">
        <v>50000</v>
      </c>
      <c r="C21" s="13">
        <v>2745303110</v>
      </c>
      <c r="D21" s="13">
        <v>656645364</v>
      </c>
      <c r="E21" s="13">
        <v>2248629128</v>
      </c>
      <c r="F21" s="13">
        <v>412600000</v>
      </c>
      <c r="G21" s="31">
        <f t="shared" si="5"/>
        <v>1.211827435773146E-4</v>
      </c>
      <c r="H21" s="26">
        <f t="shared" si="3"/>
        <v>272495.04701890453</v>
      </c>
      <c r="I21" s="24">
        <v>0</v>
      </c>
      <c r="J21" s="26">
        <f t="shared" si="4"/>
        <v>50000</v>
      </c>
      <c r="K21" s="13">
        <v>50000</v>
      </c>
    </row>
    <row r="22" spans="1:11" s="47" customFormat="1" ht="18" customHeight="1" x14ac:dyDescent="0.35">
      <c r="A22" s="25" t="s">
        <v>216</v>
      </c>
      <c r="B22" s="26">
        <v>620000</v>
      </c>
      <c r="C22" s="26">
        <v>1595473338</v>
      </c>
      <c r="D22" s="26">
        <v>13566383</v>
      </c>
      <c r="E22" s="26">
        <f>C22-D22</f>
        <v>1581906955</v>
      </c>
      <c r="F22" s="26">
        <v>1500000000</v>
      </c>
      <c r="G22" s="31">
        <f t="shared" si="5"/>
        <v>4.1333333333333332E-4</v>
      </c>
      <c r="H22" s="26">
        <f t="shared" si="3"/>
        <v>653854.87473333336</v>
      </c>
      <c r="I22" s="24">
        <v>0</v>
      </c>
      <c r="J22" s="26">
        <f t="shared" si="4"/>
        <v>620000</v>
      </c>
      <c r="K22" s="26">
        <v>620000</v>
      </c>
    </row>
    <row r="23" spans="1:11" ht="18" customHeight="1" x14ac:dyDescent="0.35">
      <c r="A23" s="40" t="s">
        <v>9</v>
      </c>
      <c r="B23" s="13">
        <f>SUM(B17:B22)</f>
        <v>2670000</v>
      </c>
      <c r="C23" s="13">
        <f>SUM(C17:C22)</f>
        <v>24867192372932</v>
      </c>
      <c r="D23" s="13">
        <f>SUM(D17:D22)</f>
        <v>24517972716991</v>
      </c>
      <c r="E23" s="13">
        <f>SUM(E17:E22)</f>
        <v>349324707076</v>
      </c>
      <c r="F23" s="13">
        <f>SUM(F17:F22)</f>
        <v>22045911273</v>
      </c>
      <c r="G23" s="20"/>
      <c r="H23" s="13">
        <f>SUM(H17:H22)</f>
        <v>34270616.413800642</v>
      </c>
      <c r="I23" s="13">
        <f>SUM(I17:I22)</f>
        <v>0</v>
      </c>
      <c r="J23" s="13">
        <f>SUM(J17:J22)</f>
        <v>2670000</v>
      </c>
      <c r="K23" s="13">
        <f>SUM(K17:K22)</f>
        <v>2670000</v>
      </c>
    </row>
  </sheetData>
  <mergeCells count="2">
    <mergeCell ref="A15:C15"/>
    <mergeCell ref="A8:C8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C8" sqref="C8"/>
    </sheetView>
  </sheetViews>
  <sheetFormatPr defaultColWidth="8.875" defaultRowHeight="15.75" x14ac:dyDescent="0.35"/>
  <cols>
    <col min="1" max="1" width="22.875" style="1" customWidth="1"/>
    <col min="2" max="7" width="17.875" style="1" customWidth="1"/>
    <col min="8" max="16384" width="8.875" style="1"/>
  </cols>
  <sheetData>
    <row r="1" spans="1:7" ht="19.5" x14ac:dyDescent="0.4">
      <c r="A1" s="63" t="s">
        <v>185</v>
      </c>
      <c r="B1" s="12"/>
      <c r="C1" s="12"/>
      <c r="D1" s="12"/>
      <c r="E1" s="12"/>
      <c r="F1" s="12"/>
      <c r="G1" s="61" t="s">
        <v>24</v>
      </c>
    </row>
    <row r="2" spans="1:7" ht="31.5" x14ac:dyDescent="0.35">
      <c r="A2" s="37" t="s">
        <v>25</v>
      </c>
      <c r="B2" s="37" t="s">
        <v>26</v>
      </c>
      <c r="C2" s="37" t="s">
        <v>27</v>
      </c>
      <c r="D2" s="37" t="s">
        <v>28</v>
      </c>
      <c r="E2" s="38" t="s">
        <v>29</v>
      </c>
      <c r="F2" s="65" t="s">
        <v>30</v>
      </c>
      <c r="G2" s="66" t="s">
        <v>8</v>
      </c>
    </row>
    <row r="3" spans="1:7" ht="18" customHeight="1" x14ac:dyDescent="0.35">
      <c r="A3" s="41" t="s">
        <v>142</v>
      </c>
      <c r="B3" s="14">
        <v>1092198930</v>
      </c>
      <c r="C3" s="14" t="s">
        <v>141</v>
      </c>
      <c r="D3" s="14" t="s">
        <v>141</v>
      </c>
      <c r="E3" s="27" t="s">
        <v>141</v>
      </c>
      <c r="F3" s="24">
        <f>SUM(B3:E3)</f>
        <v>1092198930</v>
      </c>
      <c r="G3" s="28">
        <f>B3</f>
        <v>1092198930</v>
      </c>
    </row>
    <row r="4" spans="1:7" ht="18" customHeight="1" x14ac:dyDescent="0.35">
      <c r="A4" s="41" t="s">
        <v>143</v>
      </c>
      <c r="B4" s="14">
        <v>464817013</v>
      </c>
      <c r="C4" s="14" t="s">
        <v>141</v>
      </c>
      <c r="D4" s="14" t="s">
        <v>141</v>
      </c>
      <c r="E4" s="27" t="s">
        <v>141</v>
      </c>
      <c r="F4" s="24">
        <f t="shared" ref="F4:F10" si="0">SUM(B4:E4)</f>
        <v>464817013</v>
      </c>
      <c r="G4" s="28">
        <f t="shared" ref="G4:G10" si="1">B4</f>
        <v>464817013</v>
      </c>
    </row>
    <row r="5" spans="1:7" ht="18" customHeight="1" x14ac:dyDescent="0.35">
      <c r="A5" s="41" t="s">
        <v>146</v>
      </c>
      <c r="B5" s="14">
        <v>3072494</v>
      </c>
      <c r="C5" s="14" t="s">
        <v>141</v>
      </c>
      <c r="D5" s="14" t="s">
        <v>141</v>
      </c>
      <c r="E5" s="27" t="s">
        <v>141</v>
      </c>
      <c r="F5" s="24">
        <f t="shared" si="0"/>
        <v>3072494</v>
      </c>
      <c r="G5" s="28">
        <f t="shared" si="1"/>
        <v>3072494</v>
      </c>
    </row>
    <row r="6" spans="1:7" ht="18" customHeight="1" x14ac:dyDescent="0.35">
      <c r="A6" s="41" t="s">
        <v>144</v>
      </c>
      <c r="B6" s="14">
        <v>309440177</v>
      </c>
      <c r="C6" s="14" t="s">
        <v>141</v>
      </c>
      <c r="D6" s="14" t="s">
        <v>141</v>
      </c>
      <c r="E6" s="27" t="s">
        <v>141</v>
      </c>
      <c r="F6" s="24">
        <f t="shared" si="0"/>
        <v>309440177</v>
      </c>
      <c r="G6" s="28">
        <f t="shared" si="1"/>
        <v>309440177</v>
      </c>
    </row>
    <row r="7" spans="1:7" ht="18" customHeight="1" x14ac:dyDescent="0.35">
      <c r="A7" s="41" t="s">
        <v>145</v>
      </c>
      <c r="B7" s="14">
        <v>183879</v>
      </c>
      <c r="C7" s="14" t="s">
        <v>141</v>
      </c>
      <c r="D7" s="14" t="s">
        <v>141</v>
      </c>
      <c r="E7" s="27" t="s">
        <v>141</v>
      </c>
      <c r="F7" s="24">
        <f t="shared" si="0"/>
        <v>183879</v>
      </c>
      <c r="G7" s="28">
        <f t="shared" si="1"/>
        <v>183879</v>
      </c>
    </row>
    <row r="8" spans="1:7" ht="18" customHeight="1" x14ac:dyDescent="0.35">
      <c r="A8" s="41" t="s">
        <v>147</v>
      </c>
      <c r="B8" s="14">
        <v>101638333</v>
      </c>
      <c r="C8" s="14" t="s">
        <v>141</v>
      </c>
      <c r="D8" s="14">
        <v>173319288</v>
      </c>
      <c r="E8" s="27" t="s">
        <v>141</v>
      </c>
      <c r="F8" s="24">
        <f>SUM(B8:E8)</f>
        <v>274957621</v>
      </c>
      <c r="G8" s="28">
        <f t="shared" si="1"/>
        <v>101638333</v>
      </c>
    </row>
    <row r="9" spans="1:7" ht="18" customHeight="1" x14ac:dyDescent="0.35">
      <c r="A9" s="41" t="s">
        <v>219</v>
      </c>
      <c r="B9" s="14">
        <v>5170000</v>
      </c>
      <c r="C9" s="14" t="s">
        <v>141</v>
      </c>
      <c r="D9" s="14" t="s">
        <v>141</v>
      </c>
      <c r="E9" s="27" t="s">
        <v>141</v>
      </c>
      <c r="F9" s="24">
        <f t="shared" si="0"/>
        <v>5170000</v>
      </c>
      <c r="G9" s="28">
        <f t="shared" ref="G9" si="2">B9</f>
        <v>5170000</v>
      </c>
    </row>
    <row r="10" spans="1:7" ht="18" customHeight="1" x14ac:dyDescent="0.35">
      <c r="A10" s="67" t="s">
        <v>220</v>
      </c>
      <c r="B10" s="14">
        <v>200000000</v>
      </c>
      <c r="C10" s="14" t="s">
        <v>141</v>
      </c>
      <c r="D10" s="14" t="s">
        <v>141</v>
      </c>
      <c r="E10" s="27" t="s">
        <v>141</v>
      </c>
      <c r="F10" s="24">
        <f t="shared" si="0"/>
        <v>200000000</v>
      </c>
      <c r="G10" s="28">
        <f t="shared" si="1"/>
        <v>200000000</v>
      </c>
    </row>
    <row r="11" spans="1:7" ht="18" customHeight="1" x14ac:dyDescent="0.35">
      <c r="A11" s="40" t="s">
        <v>9</v>
      </c>
      <c r="B11" s="14">
        <f>SUM(B3:B10)</f>
        <v>2176520826</v>
      </c>
      <c r="C11" s="14" t="s">
        <v>141</v>
      </c>
      <c r="D11" s="14">
        <v>173319288</v>
      </c>
      <c r="E11" s="27" t="s">
        <v>141</v>
      </c>
      <c r="F11" s="24">
        <f>SUM(F3:F10)</f>
        <v>2349840114</v>
      </c>
      <c r="G11" s="28">
        <f>SUM(G3:G10)</f>
        <v>2176520826</v>
      </c>
    </row>
    <row r="12" spans="1:7" x14ac:dyDescent="0.35">
      <c r="A12" s="12" t="s">
        <v>148</v>
      </c>
      <c r="B12" s="12"/>
      <c r="C12" s="12"/>
      <c r="D12" s="12"/>
      <c r="E12" s="12"/>
      <c r="F12" s="12"/>
      <c r="G12" s="12"/>
    </row>
  </sheetData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9" t="s">
        <v>186</v>
      </c>
      <c r="F1" s="8" t="s">
        <v>140</v>
      </c>
    </row>
    <row r="2" spans="1:6" ht="22.5" customHeight="1" x14ac:dyDescent="0.35">
      <c r="A2" s="100" t="s">
        <v>31</v>
      </c>
      <c r="B2" s="100" t="s">
        <v>32</v>
      </c>
      <c r="C2" s="100"/>
      <c r="D2" s="100" t="s">
        <v>33</v>
      </c>
      <c r="E2" s="100"/>
      <c r="F2" s="101" t="s">
        <v>34</v>
      </c>
    </row>
    <row r="3" spans="1:6" ht="31.5" x14ac:dyDescent="0.35">
      <c r="A3" s="100"/>
      <c r="B3" s="2" t="s">
        <v>35</v>
      </c>
      <c r="C3" s="3" t="s">
        <v>36</v>
      </c>
      <c r="D3" s="2" t="s">
        <v>35</v>
      </c>
      <c r="E3" s="3" t="s">
        <v>36</v>
      </c>
      <c r="F3" s="100"/>
    </row>
    <row r="4" spans="1:6" ht="18" customHeight="1" x14ac:dyDescent="0.35">
      <c r="A4" s="7"/>
      <c r="B4" s="6">
        <v>0</v>
      </c>
      <c r="C4" s="6">
        <v>0</v>
      </c>
      <c r="D4" s="6">
        <v>0</v>
      </c>
      <c r="E4" s="6">
        <v>0</v>
      </c>
      <c r="F4" s="6">
        <f>+B4+D4</f>
        <v>0</v>
      </c>
    </row>
    <row r="5" spans="1:6" ht="18" customHeight="1" x14ac:dyDescent="0.35">
      <c r="A5" s="7"/>
      <c r="B5" s="6">
        <v>0</v>
      </c>
      <c r="C5" s="6">
        <v>0</v>
      </c>
      <c r="D5" s="6">
        <v>0</v>
      </c>
      <c r="E5" s="6">
        <v>0</v>
      </c>
      <c r="F5" s="6">
        <f t="shared" ref="F5:F7" si="0">+B5+D5</f>
        <v>0</v>
      </c>
    </row>
    <row r="6" spans="1:6" ht="18" customHeight="1" x14ac:dyDescent="0.35">
      <c r="A6" s="7"/>
      <c r="B6" s="6">
        <v>0</v>
      </c>
      <c r="C6" s="6">
        <v>0</v>
      </c>
      <c r="D6" s="6">
        <v>0</v>
      </c>
      <c r="E6" s="6">
        <v>0</v>
      </c>
      <c r="F6" s="6">
        <f t="shared" ref="F6" si="1">+B6+D6</f>
        <v>0</v>
      </c>
    </row>
    <row r="7" spans="1:6" ht="18" customHeight="1" x14ac:dyDescent="0.35">
      <c r="A7" s="7"/>
      <c r="B7" s="6">
        <v>0</v>
      </c>
      <c r="C7" s="6">
        <v>0</v>
      </c>
      <c r="D7" s="6">
        <v>0</v>
      </c>
      <c r="E7" s="6">
        <v>0</v>
      </c>
      <c r="F7" s="6">
        <f t="shared" si="0"/>
        <v>0</v>
      </c>
    </row>
    <row r="8" spans="1:6" ht="18" customHeight="1" x14ac:dyDescent="0.35">
      <c r="A8" s="4" t="s">
        <v>9</v>
      </c>
      <c r="B8" s="6">
        <f>SUM(B4:B7)</f>
        <v>0</v>
      </c>
      <c r="C8" s="6">
        <f>SUM(C4:C7)</f>
        <v>0</v>
      </c>
      <c r="D8" s="6">
        <f>SUM(D4:D7)</f>
        <v>0</v>
      </c>
      <c r="E8" s="6">
        <f>SUM(E4:E7)</f>
        <v>0</v>
      </c>
      <c r="F8" s="6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B27" sqref="B27"/>
    </sheetView>
  </sheetViews>
  <sheetFormatPr defaultColWidth="8.875" defaultRowHeight="15.75" x14ac:dyDescent="0.35"/>
  <cols>
    <col min="1" max="1" width="17.375" style="12" bestFit="1" customWidth="1"/>
    <col min="2" max="2" width="13.875" style="12" bestFit="1" customWidth="1"/>
    <col min="3" max="3" width="17.25" style="12" bestFit="1" customWidth="1"/>
    <col min="4" max="4" width="8.875" style="12"/>
    <col min="5" max="5" width="21" style="12" bestFit="1" customWidth="1"/>
    <col min="6" max="6" width="13.875" style="12" bestFit="1" customWidth="1"/>
    <col min="7" max="7" width="17.25" style="12" bestFit="1" customWidth="1"/>
    <col min="8" max="8" width="8.875" style="12"/>
    <col min="9" max="9" width="19.125" style="12" customWidth="1"/>
    <col min="10" max="16384" width="8.875" style="12"/>
  </cols>
  <sheetData>
    <row r="1" spans="1:9" ht="19.5" x14ac:dyDescent="0.4">
      <c r="A1" s="96" t="s">
        <v>187</v>
      </c>
      <c r="B1" s="96"/>
      <c r="C1" s="61" t="s">
        <v>24</v>
      </c>
      <c r="E1" s="63" t="s">
        <v>188</v>
      </c>
      <c r="G1" s="61" t="s">
        <v>24</v>
      </c>
    </row>
    <row r="2" spans="1:9" ht="22.5" customHeight="1" x14ac:dyDescent="0.35">
      <c r="A2" s="37" t="s">
        <v>31</v>
      </c>
      <c r="B2" s="37" t="s">
        <v>35</v>
      </c>
      <c r="C2" s="37" t="s">
        <v>37</v>
      </c>
      <c r="E2" s="37" t="s">
        <v>31</v>
      </c>
      <c r="F2" s="37" t="s">
        <v>35</v>
      </c>
      <c r="G2" s="37" t="s">
        <v>37</v>
      </c>
    </row>
    <row r="3" spans="1:9" ht="18" customHeight="1" x14ac:dyDescent="0.35">
      <c r="A3" s="39" t="s">
        <v>151</v>
      </c>
      <c r="B3" s="20"/>
      <c r="C3" s="20"/>
      <c r="E3" s="39" t="s">
        <v>151</v>
      </c>
      <c r="F3" s="20"/>
      <c r="G3" s="20"/>
    </row>
    <row r="4" spans="1:9" ht="18" customHeight="1" x14ac:dyDescent="0.35">
      <c r="A4" s="68" t="s">
        <v>149</v>
      </c>
      <c r="B4" s="13">
        <v>27921988</v>
      </c>
      <c r="C4" s="14">
        <f>B4*0.120446101925635-335</f>
        <v>3362759.6126143574</v>
      </c>
      <c r="E4" s="68" t="s">
        <v>149</v>
      </c>
      <c r="F4" s="13">
        <v>25837165</v>
      </c>
      <c r="G4" s="14">
        <f>F4*0.120446101925635</f>
        <v>3111985.809059449</v>
      </c>
    </row>
    <row r="5" spans="1:9" ht="18" customHeight="1" x14ac:dyDescent="0.35">
      <c r="A5" s="68" t="s">
        <v>150</v>
      </c>
      <c r="B5" s="14">
        <v>566431</v>
      </c>
      <c r="C5" s="14">
        <f t="shared" ref="C5:C9" si="0">B5*0.120446101925635</f>
        <v>68224.405959839365</v>
      </c>
      <c r="E5" s="68" t="s">
        <v>150</v>
      </c>
      <c r="F5" s="14">
        <v>882100</v>
      </c>
      <c r="G5" s="14">
        <f t="shared" ref="G5:G9" si="1">F5*0.120446101925635</f>
        <v>106245.50650860263</v>
      </c>
    </row>
    <row r="6" spans="1:9" ht="18" customHeight="1" x14ac:dyDescent="0.35">
      <c r="A6" s="68" t="s">
        <v>39</v>
      </c>
      <c r="B6" s="14">
        <v>9712788</v>
      </c>
      <c r="C6" s="14">
        <f t="shared" si="0"/>
        <v>1169867.4534300845</v>
      </c>
      <c r="E6" s="68" t="s">
        <v>39</v>
      </c>
      <c r="F6" s="14">
        <v>14300836</v>
      </c>
      <c r="G6" s="14">
        <f t="shared" si="1"/>
        <v>1722479.9504777903</v>
      </c>
    </row>
    <row r="7" spans="1:9" ht="18" customHeight="1" x14ac:dyDescent="0.35">
      <c r="A7" s="68" t="s">
        <v>40</v>
      </c>
      <c r="B7" s="14">
        <v>1280602</v>
      </c>
      <c r="C7" s="14">
        <f t="shared" si="0"/>
        <v>154243.51901817202</v>
      </c>
      <c r="E7" s="68" t="s">
        <v>40</v>
      </c>
      <c r="F7" s="14">
        <v>515900</v>
      </c>
      <c r="G7" s="14">
        <f t="shared" si="1"/>
        <v>62138.143983435097</v>
      </c>
    </row>
    <row r="8" spans="1:9" ht="18" customHeight="1" x14ac:dyDescent="0.35">
      <c r="A8" s="68" t="s">
        <v>209</v>
      </c>
      <c r="B8" s="14">
        <v>0</v>
      </c>
      <c r="C8" s="14">
        <f t="shared" si="0"/>
        <v>0</v>
      </c>
      <c r="E8" s="68" t="s">
        <v>209</v>
      </c>
      <c r="F8" s="14">
        <v>0</v>
      </c>
      <c r="G8" s="14">
        <f t="shared" si="1"/>
        <v>0</v>
      </c>
    </row>
    <row r="9" spans="1:9" ht="18" customHeight="1" x14ac:dyDescent="0.35">
      <c r="A9" s="68" t="s">
        <v>132</v>
      </c>
      <c r="B9" s="14">
        <v>1607734</v>
      </c>
      <c r="C9" s="14">
        <f t="shared" si="0"/>
        <v>193645.29323330885</v>
      </c>
      <c r="E9" s="68" t="s">
        <v>132</v>
      </c>
      <c r="F9" s="14">
        <v>2334381</v>
      </c>
      <c r="G9" s="14">
        <f t="shared" si="1"/>
        <v>281167.09185926575</v>
      </c>
    </row>
    <row r="10" spans="1:9" ht="18" customHeight="1" x14ac:dyDescent="0.35">
      <c r="A10" s="41" t="s">
        <v>152</v>
      </c>
      <c r="B10" s="18"/>
      <c r="C10" s="18"/>
      <c r="E10" s="41" t="s">
        <v>152</v>
      </c>
      <c r="F10" s="18"/>
      <c r="G10" s="18"/>
    </row>
    <row r="11" spans="1:9" ht="18" customHeight="1" x14ac:dyDescent="0.35">
      <c r="A11" s="68" t="s">
        <v>133</v>
      </c>
      <c r="B11" s="14">
        <v>3360</v>
      </c>
      <c r="C11" s="14">
        <f>B11*0.0113734976635636</f>
        <v>38.214952149573698</v>
      </c>
      <c r="E11" s="68" t="s">
        <v>133</v>
      </c>
      <c r="F11" s="14">
        <v>0</v>
      </c>
      <c r="G11" s="14">
        <f>F11*0.0113734976635636</f>
        <v>0</v>
      </c>
    </row>
    <row r="12" spans="1:9" ht="18" customHeight="1" x14ac:dyDescent="0.35">
      <c r="A12" s="68" t="s">
        <v>134</v>
      </c>
      <c r="B12" s="14">
        <v>1278630</v>
      </c>
      <c r="C12" s="14">
        <f>B12*0.102096649716783</f>
        <v>130543.83922737025</v>
      </c>
      <c r="E12" s="68" t="s">
        <v>134</v>
      </c>
      <c r="F12" s="14">
        <v>908750</v>
      </c>
      <c r="G12" s="14">
        <f>F12*0.102096649716783</f>
        <v>92780.33043012656</v>
      </c>
    </row>
    <row r="13" spans="1:9" ht="18" customHeight="1" x14ac:dyDescent="0.35">
      <c r="A13" s="68" t="s">
        <v>135</v>
      </c>
      <c r="B13" s="14" t="s">
        <v>141</v>
      </c>
      <c r="C13" s="14" t="s">
        <v>153</v>
      </c>
      <c r="E13" s="68" t="s">
        <v>135</v>
      </c>
      <c r="F13" s="14" t="s">
        <v>141</v>
      </c>
      <c r="G13" s="14" t="s">
        <v>141</v>
      </c>
    </row>
    <row r="14" spans="1:9" ht="18" customHeight="1" thickBot="1" x14ac:dyDescent="0.4">
      <c r="A14" s="69" t="s">
        <v>136</v>
      </c>
      <c r="B14" s="70">
        <v>102374</v>
      </c>
      <c r="C14" s="70">
        <f>B14*0.174808789562858</f>
        <v>17895.875022708024</v>
      </c>
      <c r="E14" s="71" t="s">
        <v>136</v>
      </c>
      <c r="F14" s="72">
        <v>470043</v>
      </c>
      <c r="G14" s="70">
        <f>F14*0.174808789562858</f>
        <v>82167.647872494461</v>
      </c>
    </row>
    <row r="15" spans="1:9" ht="18" customHeight="1" thickTop="1" x14ac:dyDescent="0.35">
      <c r="A15" s="73" t="s">
        <v>9</v>
      </c>
      <c r="B15" s="74">
        <f>SUM(B4:B14)</f>
        <v>42473907</v>
      </c>
      <c r="C15" s="74">
        <f>SUM(C4:C14)</f>
        <v>5097218.2134579904</v>
      </c>
      <c r="E15" s="75" t="s">
        <v>9</v>
      </c>
      <c r="F15" s="76">
        <f>SUM(F4:F14)</f>
        <v>45249175</v>
      </c>
      <c r="G15" s="76">
        <f>SUM(G4:G14)</f>
        <v>5458964.4801911647</v>
      </c>
    </row>
    <row r="16" spans="1:9" x14ac:dyDescent="0.35">
      <c r="I16" s="77"/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workbookViewId="0">
      <selection activeCell="J26" sqref="J26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96" t="s">
        <v>189</v>
      </c>
      <c r="B1" s="96"/>
      <c r="C1" s="12"/>
      <c r="D1" s="12"/>
      <c r="E1" s="12"/>
      <c r="F1" s="12"/>
      <c r="G1" s="12"/>
      <c r="H1" s="12"/>
      <c r="I1" s="12"/>
      <c r="J1" s="12"/>
      <c r="K1" s="12"/>
    </row>
    <row r="2" spans="1:11" ht="19.5" x14ac:dyDescent="0.4">
      <c r="A2" s="63" t="s">
        <v>190</v>
      </c>
      <c r="B2" s="12"/>
      <c r="C2" s="12"/>
      <c r="D2" s="12"/>
      <c r="E2" s="12"/>
      <c r="F2" s="12"/>
      <c r="G2" s="12"/>
      <c r="H2" s="12"/>
      <c r="I2" s="12"/>
      <c r="J2" s="12"/>
      <c r="K2" s="42" t="s">
        <v>24</v>
      </c>
    </row>
    <row r="3" spans="1:11" ht="22.5" customHeight="1" x14ac:dyDescent="0.35">
      <c r="A3" s="103" t="s">
        <v>25</v>
      </c>
      <c r="B3" s="104" t="s">
        <v>41</v>
      </c>
      <c r="C3" s="78"/>
      <c r="D3" s="103" t="s">
        <v>42</v>
      </c>
      <c r="E3" s="105" t="s">
        <v>43</v>
      </c>
      <c r="F3" s="103" t="s">
        <v>44</v>
      </c>
      <c r="G3" s="102" t="s">
        <v>45</v>
      </c>
      <c r="H3" s="104" t="s">
        <v>46</v>
      </c>
      <c r="I3" s="78"/>
      <c r="J3" s="79"/>
      <c r="K3" s="103" t="s">
        <v>29</v>
      </c>
    </row>
    <row r="4" spans="1:11" ht="22.5" customHeight="1" x14ac:dyDescent="0.35">
      <c r="A4" s="103"/>
      <c r="B4" s="103"/>
      <c r="C4" s="38" t="s">
        <v>47</v>
      </c>
      <c r="D4" s="103"/>
      <c r="E4" s="106"/>
      <c r="F4" s="103"/>
      <c r="G4" s="103"/>
      <c r="H4" s="103"/>
      <c r="I4" s="37" t="s">
        <v>48</v>
      </c>
      <c r="J4" s="37" t="s">
        <v>49</v>
      </c>
      <c r="K4" s="103"/>
    </row>
    <row r="5" spans="1:11" s="11" customFormat="1" ht="18" customHeight="1" x14ac:dyDescent="0.35">
      <c r="A5" s="15" t="s">
        <v>50</v>
      </c>
      <c r="B5" s="18"/>
      <c r="C5" s="32"/>
      <c r="D5" s="18"/>
      <c r="E5" s="33"/>
      <c r="F5" s="18"/>
      <c r="G5" s="18"/>
      <c r="H5" s="18"/>
      <c r="I5" s="18"/>
      <c r="J5" s="18"/>
      <c r="K5" s="18"/>
    </row>
    <row r="6" spans="1:11" s="11" customFormat="1" ht="18" customHeight="1" x14ac:dyDescent="0.35">
      <c r="A6" s="15" t="s">
        <v>51</v>
      </c>
      <c r="B6" s="14">
        <f>SUM(D6:K6)</f>
        <v>1019968872</v>
      </c>
      <c r="C6" s="27">
        <v>38016503</v>
      </c>
      <c r="D6" s="14">
        <v>442500000</v>
      </c>
      <c r="E6" s="28">
        <v>80800000</v>
      </c>
      <c r="F6" s="14" t="s">
        <v>141</v>
      </c>
      <c r="G6" s="14">
        <v>298592872</v>
      </c>
      <c r="H6" s="14" t="s">
        <v>141</v>
      </c>
      <c r="I6" s="14" t="s">
        <v>141</v>
      </c>
      <c r="J6" s="14" t="s">
        <v>141</v>
      </c>
      <c r="K6" s="14">
        <v>198076000</v>
      </c>
    </row>
    <row r="7" spans="1:11" s="11" customFormat="1" ht="18" customHeight="1" x14ac:dyDescent="0.35">
      <c r="A7" s="15" t="s">
        <v>52</v>
      </c>
      <c r="B7" s="27" t="s">
        <v>141</v>
      </c>
      <c r="C7" s="27" t="s">
        <v>141</v>
      </c>
      <c r="D7" s="14" t="s">
        <v>141</v>
      </c>
      <c r="E7" s="28" t="s">
        <v>141</v>
      </c>
      <c r="F7" s="14" t="s">
        <v>141</v>
      </c>
      <c r="G7" s="14" t="s">
        <v>141</v>
      </c>
      <c r="H7" s="14" t="s">
        <v>141</v>
      </c>
      <c r="I7" s="14" t="s">
        <v>141</v>
      </c>
      <c r="J7" s="14" t="s">
        <v>141</v>
      </c>
      <c r="K7" s="14" t="s">
        <v>141</v>
      </c>
    </row>
    <row r="8" spans="1:11" s="11" customFormat="1" ht="18" customHeight="1" x14ac:dyDescent="0.35">
      <c r="A8" s="15" t="s">
        <v>53</v>
      </c>
      <c r="B8" s="27" t="s">
        <v>141</v>
      </c>
      <c r="C8" s="27" t="s">
        <v>141</v>
      </c>
      <c r="D8" s="14" t="s">
        <v>141</v>
      </c>
      <c r="E8" s="28" t="s">
        <v>141</v>
      </c>
      <c r="F8" s="14" t="s">
        <v>141</v>
      </c>
      <c r="G8" s="14" t="s">
        <v>141</v>
      </c>
      <c r="H8" s="14" t="s">
        <v>141</v>
      </c>
      <c r="I8" s="14" t="s">
        <v>141</v>
      </c>
      <c r="J8" s="14" t="s">
        <v>141</v>
      </c>
      <c r="K8" s="14" t="s">
        <v>141</v>
      </c>
    </row>
    <row r="9" spans="1:11" s="11" customFormat="1" ht="18" customHeight="1" x14ac:dyDescent="0.35">
      <c r="A9" s="35" t="s">
        <v>54</v>
      </c>
      <c r="B9" s="14">
        <f t="shared" ref="B9:B11" si="0">SUM(D9:K9)</f>
        <v>1925328915</v>
      </c>
      <c r="C9" s="80">
        <v>142017770</v>
      </c>
      <c r="D9" s="24">
        <v>852330045</v>
      </c>
      <c r="E9" s="81">
        <v>267377742</v>
      </c>
      <c r="F9" s="24">
        <v>183300000</v>
      </c>
      <c r="G9" s="24">
        <v>292151128</v>
      </c>
      <c r="H9" s="24" t="s">
        <v>141</v>
      </c>
      <c r="I9" s="24" t="s">
        <v>141</v>
      </c>
      <c r="J9" s="24" t="s">
        <v>141</v>
      </c>
      <c r="K9" s="24">
        <v>330170000</v>
      </c>
    </row>
    <row r="10" spans="1:11" s="11" customFormat="1" ht="18" customHeight="1" x14ac:dyDescent="0.35">
      <c r="A10" s="35" t="s">
        <v>55</v>
      </c>
      <c r="B10" s="14">
        <f t="shared" si="0"/>
        <v>671822351</v>
      </c>
      <c r="C10" s="80">
        <v>41717484</v>
      </c>
      <c r="D10" s="24" t="s">
        <v>141</v>
      </c>
      <c r="E10" s="81">
        <v>138262351</v>
      </c>
      <c r="F10" s="24">
        <v>14900000</v>
      </c>
      <c r="G10" s="24">
        <v>262450000</v>
      </c>
      <c r="H10" s="24" t="s">
        <v>141</v>
      </c>
      <c r="I10" s="24" t="s">
        <v>141</v>
      </c>
      <c r="J10" s="24" t="s">
        <v>141</v>
      </c>
      <c r="K10" s="24">
        <v>256210000</v>
      </c>
    </row>
    <row r="11" spans="1:11" s="11" customFormat="1" ht="18" customHeight="1" x14ac:dyDescent="0.35">
      <c r="A11" s="35" t="s">
        <v>56</v>
      </c>
      <c r="B11" s="14">
        <f t="shared" si="0"/>
        <v>152692511</v>
      </c>
      <c r="C11" s="80">
        <v>39267792</v>
      </c>
      <c r="D11" s="24">
        <v>8842153</v>
      </c>
      <c r="E11" s="81">
        <v>26598358</v>
      </c>
      <c r="F11" s="24" t="s">
        <v>141</v>
      </c>
      <c r="G11" s="24" t="s">
        <v>141</v>
      </c>
      <c r="H11" s="24" t="s">
        <v>141</v>
      </c>
      <c r="I11" s="24" t="s">
        <v>141</v>
      </c>
      <c r="J11" s="24" t="s">
        <v>141</v>
      </c>
      <c r="K11" s="24">
        <v>117252000</v>
      </c>
    </row>
    <row r="12" spans="1:11" s="11" customFormat="1" ht="18" customHeight="1" x14ac:dyDescent="0.35">
      <c r="A12" s="35" t="s">
        <v>57</v>
      </c>
      <c r="B12" s="14">
        <f t="shared" ref="B12" si="1">SUM(D12:K12)-C12</f>
        <v>0</v>
      </c>
      <c r="C12" s="36"/>
      <c r="D12" s="82"/>
      <c r="E12" s="83"/>
      <c r="F12" s="82"/>
      <c r="G12" s="82"/>
      <c r="H12" s="82"/>
      <c r="I12" s="82"/>
      <c r="J12" s="82"/>
      <c r="K12" s="82"/>
    </row>
    <row r="13" spans="1:11" s="11" customFormat="1" ht="18" customHeight="1" x14ac:dyDescent="0.35">
      <c r="A13" s="35" t="s">
        <v>58</v>
      </c>
      <c r="B13" s="14">
        <f t="shared" ref="B13:B14" si="2">SUM(D13:K13)</f>
        <v>6032767465</v>
      </c>
      <c r="C13" s="80">
        <v>515207633</v>
      </c>
      <c r="D13" s="24">
        <v>5144324157</v>
      </c>
      <c r="E13" s="81">
        <v>843437568</v>
      </c>
      <c r="F13" s="24" t="s">
        <v>141</v>
      </c>
      <c r="G13" s="24">
        <v>45005740</v>
      </c>
      <c r="H13" s="24" t="s">
        <v>141</v>
      </c>
      <c r="I13" s="24" t="s">
        <v>141</v>
      </c>
      <c r="J13" s="24" t="s">
        <v>141</v>
      </c>
      <c r="K13" s="24" t="s">
        <v>141</v>
      </c>
    </row>
    <row r="14" spans="1:11" s="11" customFormat="1" ht="18" customHeight="1" x14ac:dyDescent="0.35">
      <c r="A14" s="35" t="s">
        <v>59</v>
      </c>
      <c r="B14" s="14">
        <f t="shared" si="2"/>
        <v>105185867</v>
      </c>
      <c r="C14" s="80">
        <v>30772286</v>
      </c>
      <c r="D14" s="24">
        <v>105185867</v>
      </c>
      <c r="E14" s="81" t="s">
        <v>141</v>
      </c>
      <c r="F14" s="24" t="s">
        <v>141</v>
      </c>
      <c r="G14" s="24" t="s">
        <v>141</v>
      </c>
      <c r="H14" s="24" t="s">
        <v>141</v>
      </c>
      <c r="I14" s="24" t="s">
        <v>141</v>
      </c>
      <c r="J14" s="24" t="s">
        <v>141</v>
      </c>
      <c r="K14" s="24" t="s">
        <v>141</v>
      </c>
    </row>
    <row r="15" spans="1:11" s="11" customFormat="1" ht="18" customHeight="1" x14ac:dyDescent="0.35">
      <c r="A15" s="15" t="s">
        <v>60</v>
      </c>
      <c r="B15" s="27" t="s">
        <v>141</v>
      </c>
      <c r="C15" s="27" t="s">
        <v>141</v>
      </c>
      <c r="D15" s="14" t="s">
        <v>141</v>
      </c>
      <c r="E15" s="28" t="s">
        <v>141</v>
      </c>
      <c r="F15" s="14" t="s">
        <v>141</v>
      </c>
      <c r="G15" s="14" t="s">
        <v>141</v>
      </c>
      <c r="H15" s="14" t="s">
        <v>141</v>
      </c>
      <c r="I15" s="14" t="s">
        <v>141</v>
      </c>
      <c r="J15" s="14" t="s">
        <v>141</v>
      </c>
      <c r="K15" s="14" t="s">
        <v>141</v>
      </c>
    </row>
    <row r="16" spans="1:11" s="11" customFormat="1" ht="18" customHeight="1" x14ac:dyDescent="0.35">
      <c r="A16" s="15" t="s">
        <v>56</v>
      </c>
      <c r="B16" s="14">
        <f>SUM(D16:K16)</f>
        <v>74042308</v>
      </c>
      <c r="C16" s="27">
        <v>11024813</v>
      </c>
      <c r="D16" s="14">
        <v>40400000</v>
      </c>
      <c r="E16" s="28" t="s">
        <v>141</v>
      </c>
      <c r="F16" s="14" t="s">
        <v>141</v>
      </c>
      <c r="G16" s="14">
        <v>33642308</v>
      </c>
      <c r="H16" s="14" t="s">
        <v>141</v>
      </c>
      <c r="I16" s="14" t="s">
        <v>141</v>
      </c>
      <c r="J16" s="14" t="s">
        <v>141</v>
      </c>
      <c r="K16" s="14" t="s">
        <v>141</v>
      </c>
    </row>
    <row r="17" spans="1:11" s="11" customFormat="1" ht="18" customHeight="1" x14ac:dyDescent="0.35">
      <c r="A17" s="34" t="s">
        <v>61</v>
      </c>
      <c r="B17" s="14">
        <f>SUM(D17:K17)</f>
        <v>9981808289</v>
      </c>
      <c r="C17" s="27">
        <f t="shared" ref="C17:G17" si="3">SUM(C5:C16)</f>
        <v>818024281</v>
      </c>
      <c r="D17" s="14">
        <f t="shared" si="3"/>
        <v>6593582222</v>
      </c>
      <c r="E17" s="28">
        <f t="shared" si="3"/>
        <v>1356476019</v>
      </c>
      <c r="F17" s="28">
        <f t="shared" si="3"/>
        <v>198200000</v>
      </c>
      <c r="G17" s="14">
        <f t="shared" si="3"/>
        <v>931842048</v>
      </c>
      <c r="H17" s="14" t="s">
        <v>141</v>
      </c>
      <c r="I17" s="14" t="s">
        <v>141</v>
      </c>
      <c r="J17" s="14" t="s">
        <v>141</v>
      </c>
      <c r="K17" s="14">
        <f>SUM(K5:K16)</f>
        <v>901708000</v>
      </c>
    </row>
  </sheetData>
  <mergeCells count="9">
    <mergeCell ref="G3:G4"/>
    <mergeCell ref="H3:H4"/>
    <mergeCell ref="K3:K4"/>
    <mergeCell ref="A1:B1"/>
    <mergeCell ref="A3:A4"/>
    <mergeCell ref="B3:B4"/>
    <mergeCell ref="D3:D4"/>
    <mergeCell ref="E3:E4"/>
    <mergeCell ref="F3:F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F20" sqref="F20"/>
    </sheetView>
  </sheetViews>
  <sheetFormatPr defaultColWidth="8.875" defaultRowHeight="15.75" x14ac:dyDescent="0.35"/>
  <cols>
    <col min="1" max="1" width="13" style="12" customWidth="1"/>
    <col min="2" max="10" width="12.875" style="12" customWidth="1"/>
    <col min="11" max="16384" width="8.875" style="12"/>
  </cols>
  <sheetData>
    <row r="1" spans="1:10" ht="19.5" x14ac:dyDescent="0.4">
      <c r="A1" s="111" t="s">
        <v>191</v>
      </c>
      <c r="B1" s="111"/>
      <c r="C1" s="111"/>
      <c r="I1" s="61" t="s">
        <v>24</v>
      </c>
    </row>
    <row r="2" spans="1:10" ht="47.25" x14ac:dyDescent="0.35">
      <c r="A2" s="84" t="s">
        <v>41</v>
      </c>
      <c r="B2" s="37" t="s">
        <v>62</v>
      </c>
      <c r="C2" s="65" t="s">
        <v>63</v>
      </c>
      <c r="D2" s="65" t="s">
        <v>64</v>
      </c>
      <c r="E2" s="65" t="s">
        <v>65</v>
      </c>
      <c r="F2" s="65" t="s">
        <v>66</v>
      </c>
      <c r="G2" s="65" t="s">
        <v>67</v>
      </c>
      <c r="H2" s="37" t="s">
        <v>68</v>
      </c>
      <c r="I2" s="65" t="s">
        <v>69</v>
      </c>
    </row>
    <row r="3" spans="1:10" ht="18" customHeight="1" x14ac:dyDescent="0.35">
      <c r="A3" s="85">
        <v>9981808289</v>
      </c>
      <c r="B3" s="14">
        <v>9403830265</v>
      </c>
      <c r="C3" s="14">
        <v>577978024</v>
      </c>
      <c r="D3" s="14" t="s">
        <v>141</v>
      </c>
      <c r="E3" s="14" t="s">
        <v>141</v>
      </c>
      <c r="F3" s="14" t="s">
        <v>141</v>
      </c>
      <c r="G3" s="14" t="s">
        <v>141</v>
      </c>
      <c r="H3" s="14" t="s">
        <v>141</v>
      </c>
      <c r="I3" s="31">
        <v>4.1000000000000003E-3</v>
      </c>
    </row>
    <row r="6" spans="1:10" ht="19.5" x14ac:dyDescent="0.4">
      <c r="A6" s="96" t="s">
        <v>192</v>
      </c>
      <c r="B6" s="96"/>
      <c r="C6" s="96"/>
      <c r="D6" s="96"/>
      <c r="I6" s="112" t="s">
        <v>24</v>
      </c>
      <c r="J6" s="112"/>
    </row>
    <row r="7" spans="1:10" ht="31.5" x14ac:dyDescent="0.35">
      <c r="A7" s="84" t="s">
        <v>41</v>
      </c>
      <c r="B7" s="37" t="s">
        <v>70</v>
      </c>
      <c r="C7" s="65" t="s">
        <v>71</v>
      </c>
      <c r="D7" s="65" t="s">
        <v>72</v>
      </c>
      <c r="E7" s="65" t="s">
        <v>73</v>
      </c>
      <c r="F7" s="65" t="s">
        <v>74</v>
      </c>
      <c r="G7" s="65" t="s">
        <v>75</v>
      </c>
      <c r="H7" s="65" t="s">
        <v>76</v>
      </c>
      <c r="I7" s="65" t="s">
        <v>77</v>
      </c>
      <c r="J7" s="37" t="s">
        <v>78</v>
      </c>
    </row>
    <row r="8" spans="1:10" ht="18" customHeight="1" x14ac:dyDescent="0.35">
      <c r="A8" s="85">
        <v>9981808289</v>
      </c>
      <c r="B8" s="14">
        <v>818024281</v>
      </c>
      <c r="C8" s="14">
        <v>856057433</v>
      </c>
      <c r="D8" s="14">
        <v>847466343</v>
      </c>
      <c r="E8" s="14">
        <v>846408436</v>
      </c>
      <c r="F8" s="14">
        <v>814970591</v>
      </c>
      <c r="G8" s="14">
        <v>3539446466</v>
      </c>
      <c r="H8" s="14">
        <v>1879661152</v>
      </c>
      <c r="I8" s="14">
        <v>379773587</v>
      </c>
      <c r="J8" s="14">
        <v>0</v>
      </c>
    </row>
    <row r="11" spans="1:10" ht="19.5" x14ac:dyDescent="0.4">
      <c r="A11" s="111" t="s">
        <v>193</v>
      </c>
      <c r="B11" s="111"/>
      <c r="C11" s="111"/>
      <c r="D11" s="111"/>
      <c r="G11" s="61" t="s">
        <v>140</v>
      </c>
    </row>
    <row r="12" spans="1:10" ht="33" customHeight="1" x14ac:dyDescent="0.35">
      <c r="A12" s="102" t="s">
        <v>194</v>
      </c>
      <c r="B12" s="113"/>
      <c r="C12" s="114" t="s">
        <v>79</v>
      </c>
      <c r="D12" s="114"/>
      <c r="E12" s="114"/>
      <c r="F12" s="114"/>
      <c r="G12" s="106"/>
    </row>
    <row r="13" spans="1:10" ht="18" customHeight="1" x14ac:dyDescent="0.35">
      <c r="A13" s="107" t="s">
        <v>195</v>
      </c>
      <c r="B13" s="108"/>
      <c r="C13" s="109"/>
      <c r="D13" s="109"/>
      <c r="E13" s="109"/>
      <c r="F13" s="109"/>
      <c r="G13" s="110"/>
    </row>
  </sheetData>
  <mergeCells count="8">
    <mergeCell ref="A13:B13"/>
    <mergeCell ref="C13:G13"/>
    <mergeCell ref="A1:C1"/>
    <mergeCell ref="A6:D6"/>
    <mergeCell ref="I6:J6"/>
    <mergeCell ref="A11:D11"/>
    <mergeCell ref="A12:B12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D12" sqref="D12"/>
    </sheetView>
  </sheetViews>
  <sheetFormatPr defaultColWidth="8.875" defaultRowHeight="15.75" x14ac:dyDescent="0.35"/>
  <cols>
    <col min="1" max="1" width="17.375" style="12" bestFit="1" customWidth="1"/>
    <col min="2" max="6" width="20.875" style="12" customWidth="1"/>
    <col min="7" max="16384" width="8.875" style="12"/>
  </cols>
  <sheetData>
    <row r="1" spans="1:6" ht="19.5" x14ac:dyDescent="0.4">
      <c r="A1" s="96" t="s">
        <v>196</v>
      </c>
      <c r="B1" s="96"/>
      <c r="F1" s="61" t="s">
        <v>24</v>
      </c>
    </row>
    <row r="2" spans="1:6" ht="22.5" customHeight="1" x14ac:dyDescent="0.35">
      <c r="A2" s="103" t="s">
        <v>80</v>
      </c>
      <c r="B2" s="103" t="s">
        <v>81</v>
      </c>
      <c r="C2" s="103" t="s">
        <v>82</v>
      </c>
      <c r="D2" s="103" t="s">
        <v>83</v>
      </c>
      <c r="E2" s="104"/>
      <c r="F2" s="103" t="s">
        <v>84</v>
      </c>
    </row>
    <row r="3" spans="1:6" ht="22.5" customHeight="1" x14ac:dyDescent="0.35">
      <c r="A3" s="103"/>
      <c r="B3" s="103"/>
      <c r="C3" s="103"/>
      <c r="D3" s="37" t="s">
        <v>85</v>
      </c>
      <c r="E3" s="38" t="s">
        <v>29</v>
      </c>
      <c r="F3" s="103"/>
    </row>
    <row r="4" spans="1:6" ht="18" customHeight="1" x14ac:dyDescent="0.35">
      <c r="A4" s="15" t="s">
        <v>154</v>
      </c>
      <c r="B4" s="14">
        <v>1717885651</v>
      </c>
      <c r="C4" s="14">
        <v>0</v>
      </c>
      <c r="D4" s="14">
        <v>107492731</v>
      </c>
      <c r="E4" s="27">
        <v>0</v>
      </c>
      <c r="F4" s="14">
        <f>B4+C4-D4-E4</f>
        <v>1610392920</v>
      </c>
    </row>
    <row r="5" spans="1:6" ht="18" customHeight="1" x14ac:dyDescent="0.35">
      <c r="A5" s="15" t="s">
        <v>155</v>
      </c>
      <c r="B5" s="14">
        <v>131468979</v>
      </c>
      <c r="C5" s="14">
        <v>153372105</v>
      </c>
      <c r="D5" s="14">
        <v>131468979</v>
      </c>
      <c r="E5" s="27">
        <v>0</v>
      </c>
      <c r="F5" s="14">
        <f t="shared" ref="F5:F7" si="0">B5+C5-D5-E5</f>
        <v>153372105</v>
      </c>
    </row>
    <row r="6" spans="1:6" ht="18" customHeight="1" x14ac:dyDescent="0.35">
      <c r="A6" s="15" t="s">
        <v>156</v>
      </c>
      <c r="B6" s="24">
        <v>12829797</v>
      </c>
      <c r="C6" s="14">
        <v>5458965</v>
      </c>
      <c r="D6" s="14">
        <f>3577452+4154792+335</f>
        <v>7732579</v>
      </c>
      <c r="E6" s="27">
        <v>0</v>
      </c>
      <c r="F6" s="14">
        <f t="shared" si="0"/>
        <v>10556183</v>
      </c>
    </row>
    <row r="7" spans="1:6" ht="18" customHeight="1" x14ac:dyDescent="0.35">
      <c r="A7" s="34" t="s">
        <v>9</v>
      </c>
      <c r="B7" s="22">
        <v>1993064826</v>
      </c>
      <c r="C7" s="22">
        <f>SUM(C4:C6)</f>
        <v>158831070</v>
      </c>
      <c r="D7" s="22">
        <f>SUM(D4:D6)</f>
        <v>246694289</v>
      </c>
      <c r="E7" s="27">
        <v>0</v>
      </c>
      <c r="F7" s="14">
        <f t="shared" si="0"/>
        <v>1905201607</v>
      </c>
    </row>
  </sheetData>
  <mergeCells count="6">
    <mergeCell ref="A1:B1"/>
    <mergeCell ref="F2:F3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B17" sqref="B17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1.5" style="1" bestFit="1" customWidth="1"/>
    <col min="7" max="16384" width="8.875" style="1"/>
  </cols>
  <sheetData>
    <row r="1" spans="1:6" ht="19.5" x14ac:dyDescent="0.4">
      <c r="A1" s="119" t="s">
        <v>197</v>
      </c>
      <c r="B1" s="119"/>
    </row>
    <row r="2" spans="1:6" ht="19.5" x14ac:dyDescent="0.4">
      <c r="A2" s="9" t="s">
        <v>198</v>
      </c>
      <c r="E2" s="8" t="s">
        <v>24</v>
      </c>
    </row>
    <row r="3" spans="1:6" ht="22.5" customHeight="1" x14ac:dyDescent="0.35">
      <c r="A3" s="2" t="s">
        <v>80</v>
      </c>
      <c r="B3" s="2" t="s">
        <v>86</v>
      </c>
      <c r="C3" s="2" t="s">
        <v>87</v>
      </c>
      <c r="D3" s="2" t="s">
        <v>88</v>
      </c>
      <c r="E3" s="2" t="s">
        <v>89</v>
      </c>
    </row>
    <row r="4" spans="1:6" s="11" customFormat="1" ht="18" customHeight="1" x14ac:dyDescent="0.35">
      <c r="A4" s="115" t="s">
        <v>90</v>
      </c>
      <c r="B4" s="25" t="s">
        <v>210</v>
      </c>
      <c r="C4" s="25" t="s">
        <v>211</v>
      </c>
      <c r="D4" s="13">
        <v>25000000</v>
      </c>
      <c r="E4" s="88" t="s">
        <v>212</v>
      </c>
    </row>
    <row r="5" spans="1:6" s="11" customFormat="1" ht="18" customHeight="1" x14ac:dyDescent="0.35">
      <c r="A5" s="115"/>
      <c r="B5" s="25" t="s">
        <v>224</v>
      </c>
      <c r="C5" s="25" t="s">
        <v>223</v>
      </c>
      <c r="D5" s="13">
        <v>20250000</v>
      </c>
      <c r="E5" s="89" t="s">
        <v>225</v>
      </c>
    </row>
    <row r="6" spans="1:6" s="11" customFormat="1" ht="18" customHeight="1" x14ac:dyDescent="0.35">
      <c r="A6" s="115"/>
      <c r="B6" s="25" t="s">
        <v>163</v>
      </c>
      <c r="C6" s="25"/>
      <c r="D6" s="13">
        <v>9581223</v>
      </c>
      <c r="E6" s="89"/>
    </row>
    <row r="7" spans="1:6" s="11" customFormat="1" ht="18" customHeight="1" x14ac:dyDescent="0.35">
      <c r="A7" s="116"/>
      <c r="B7" s="25"/>
      <c r="C7" s="25"/>
      <c r="D7" s="13"/>
      <c r="E7" s="88"/>
    </row>
    <row r="8" spans="1:6" s="11" customFormat="1" ht="18" customHeight="1" x14ac:dyDescent="0.35">
      <c r="A8" s="117"/>
      <c r="B8" s="86" t="s">
        <v>91</v>
      </c>
      <c r="C8" s="87"/>
      <c r="D8" s="13">
        <f>SUM(D4:D7)</f>
        <v>54831223</v>
      </c>
      <c r="E8" s="90"/>
    </row>
    <row r="9" spans="1:6" s="11" customFormat="1" ht="18" customHeight="1" x14ac:dyDescent="0.35">
      <c r="A9" s="118" t="s">
        <v>92</v>
      </c>
      <c r="B9" s="25" t="s">
        <v>158</v>
      </c>
      <c r="C9" s="25" t="s">
        <v>157</v>
      </c>
      <c r="D9" s="13">
        <v>542280000</v>
      </c>
      <c r="E9" s="88" t="s">
        <v>165</v>
      </c>
      <c r="F9" s="21"/>
    </row>
    <row r="10" spans="1:6" s="11" customFormat="1" ht="18" customHeight="1" x14ac:dyDescent="0.35">
      <c r="A10" s="118"/>
      <c r="B10" s="25" t="s">
        <v>168</v>
      </c>
      <c r="C10" s="25" t="s">
        <v>164</v>
      </c>
      <c r="D10" s="26">
        <v>407389910</v>
      </c>
      <c r="E10" s="89" t="s">
        <v>169</v>
      </c>
      <c r="F10" s="21"/>
    </row>
    <row r="11" spans="1:6" s="11" customFormat="1" ht="18" customHeight="1" x14ac:dyDescent="0.35">
      <c r="A11" s="118"/>
      <c r="B11" s="25" t="s">
        <v>222</v>
      </c>
      <c r="C11" s="25" t="s">
        <v>160</v>
      </c>
      <c r="D11" s="13">
        <v>346209026</v>
      </c>
      <c r="E11" s="88" t="s">
        <v>167</v>
      </c>
      <c r="F11" s="21"/>
    </row>
    <row r="12" spans="1:6" s="11" customFormat="1" ht="18" customHeight="1" x14ac:dyDescent="0.35">
      <c r="A12" s="118"/>
      <c r="B12" s="25" t="s">
        <v>207</v>
      </c>
      <c r="C12" s="25" t="s">
        <v>205</v>
      </c>
      <c r="D12" s="13">
        <v>367860000</v>
      </c>
      <c r="E12" s="88" t="s">
        <v>206</v>
      </c>
    </row>
    <row r="13" spans="1:6" s="11" customFormat="1" ht="18" customHeight="1" x14ac:dyDescent="0.35">
      <c r="A13" s="118"/>
      <c r="B13" s="25" t="s">
        <v>159</v>
      </c>
      <c r="C13" s="25" t="s">
        <v>159</v>
      </c>
      <c r="D13" s="13">
        <v>216278000</v>
      </c>
      <c r="E13" s="88" t="s">
        <v>166</v>
      </c>
    </row>
    <row r="14" spans="1:6" s="11" customFormat="1" ht="18" customHeight="1" x14ac:dyDescent="0.35">
      <c r="A14" s="118"/>
      <c r="B14" s="25" t="s">
        <v>161</v>
      </c>
      <c r="C14" s="25" t="s">
        <v>162</v>
      </c>
      <c r="D14" s="26">
        <v>895000</v>
      </c>
      <c r="E14" s="89" t="s">
        <v>170</v>
      </c>
    </row>
    <row r="15" spans="1:6" s="11" customFormat="1" ht="18" customHeight="1" x14ac:dyDescent="0.35">
      <c r="A15" s="118"/>
      <c r="B15" s="25" t="s">
        <v>163</v>
      </c>
      <c r="C15" s="23"/>
      <c r="D15" s="13">
        <v>5426499620</v>
      </c>
      <c r="E15" s="13"/>
    </row>
    <row r="16" spans="1:6" s="11" customFormat="1" ht="18" customHeight="1" x14ac:dyDescent="0.35">
      <c r="A16" s="117"/>
      <c r="B16" s="86" t="s">
        <v>91</v>
      </c>
      <c r="C16" s="87"/>
      <c r="D16" s="13">
        <f>SUM(D9:D15)</f>
        <v>7307411556</v>
      </c>
      <c r="E16" s="17"/>
    </row>
    <row r="17" spans="1:5" s="11" customFormat="1" ht="18" customHeight="1" x14ac:dyDescent="0.35">
      <c r="A17" s="16" t="s">
        <v>208</v>
      </c>
      <c r="B17" s="17"/>
      <c r="C17" s="17"/>
      <c r="D17" s="13">
        <f>SUM(D8,D16)</f>
        <v>7362242779</v>
      </c>
      <c r="E17" s="17"/>
    </row>
  </sheetData>
  <sortState ref="B9:E14">
    <sortCondition descending="1" ref="D9:D14"/>
  </sortState>
  <mergeCells count="3">
    <mergeCell ref="A4:A8"/>
    <mergeCell ref="A9:A16"/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scale="8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="115" zoomScaleNormal="115" workbookViewId="0">
      <selection activeCell="A4" sqref="A4:A18"/>
    </sheetView>
  </sheetViews>
  <sheetFormatPr defaultColWidth="8.875" defaultRowHeight="15.75" x14ac:dyDescent="0.35"/>
  <cols>
    <col min="1" max="1" width="7.5" style="12" bestFit="1" customWidth="1"/>
    <col min="2" max="2" width="10.5" style="12" bestFit="1" customWidth="1"/>
    <col min="3" max="3" width="6" style="12" bestFit="1" customWidth="1"/>
    <col min="4" max="4" width="9" style="12" bestFit="1" customWidth="1"/>
    <col min="5" max="5" width="12.5" style="12" bestFit="1" customWidth="1"/>
    <col min="6" max="6" width="3.5" style="12" customWidth="1"/>
    <col min="7" max="7" width="10.5" style="12" bestFit="1" customWidth="1"/>
    <col min="8" max="8" width="12.5" style="12" bestFit="1" customWidth="1"/>
    <col min="9" max="16384" width="8.875" style="12"/>
  </cols>
  <sheetData>
    <row r="1" spans="1:6" ht="19.5" x14ac:dyDescent="0.4">
      <c r="A1" s="96" t="s">
        <v>199</v>
      </c>
      <c r="B1" s="96"/>
      <c r="C1" s="96"/>
      <c r="D1" s="96"/>
      <c r="E1" s="96"/>
      <c r="F1" s="96"/>
    </row>
    <row r="2" spans="1:6" ht="19.5" x14ac:dyDescent="0.4">
      <c r="A2" s="96" t="s">
        <v>200</v>
      </c>
      <c r="B2" s="96"/>
      <c r="E2" s="42" t="s">
        <v>24</v>
      </c>
      <c r="F2" s="42"/>
    </row>
    <row r="3" spans="1:6" ht="22.5" customHeight="1" x14ac:dyDescent="0.35">
      <c r="A3" s="37" t="s">
        <v>93</v>
      </c>
      <c r="B3" s="37" t="s">
        <v>80</v>
      </c>
      <c r="C3" s="103" t="s">
        <v>94</v>
      </c>
      <c r="D3" s="103"/>
      <c r="E3" s="37" t="s">
        <v>88</v>
      </c>
      <c r="F3" s="43"/>
    </row>
    <row r="4" spans="1:6" ht="18" customHeight="1" x14ac:dyDescent="0.35">
      <c r="A4" s="117" t="s">
        <v>171</v>
      </c>
      <c r="B4" s="117" t="s">
        <v>95</v>
      </c>
      <c r="C4" s="118" t="s">
        <v>172</v>
      </c>
      <c r="D4" s="120"/>
      <c r="E4" s="14">
        <v>6779725314</v>
      </c>
      <c r="F4" s="44"/>
    </row>
    <row r="5" spans="1:6" ht="18" customHeight="1" x14ac:dyDescent="0.35">
      <c r="A5" s="117"/>
      <c r="B5" s="117"/>
      <c r="C5" s="118" t="s">
        <v>173</v>
      </c>
      <c r="D5" s="120"/>
      <c r="E5" s="14">
        <v>101531000</v>
      </c>
      <c r="F5" s="44"/>
    </row>
    <row r="6" spans="1:6" ht="18" customHeight="1" x14ac:dyDescent="0.35">
      <c r="A6" s="117"/>
      <c r="B6" s="117"/>
      <c r="C6" s="118" t="s">
        <v>174</v>
      </c>
      <c r="D6" s="120"/>
      <c r="E6" s="14">
        <v>737505000</v>
      </c>
      <c r="F6" s="44"/>
    </row>
    <row r="7" spans="1:6" ht="18" customHeight="1" x14ac:dyDescent="0.35">
      <c r="A7" s="117"/>
      <c r="B7" s="117"/>
      <c r="C7" s="118" t="s">
        <v>175</v>
      </c>
      <c r="D7" s="120"/>
      <c r="E7" s="14">
        <v>875190000</v>
      </c>
      <c r="F7" s="44"/>
    </row>
    <row r="8" spans="1:6" ht="18" customHeight="1" x14ac:dyDescent="0.35">
      <c r="A8" s="117"/>
      <c r="B8" s="117"/>
      <c r="C8" s="118" t="s">
        <v>176</v>
      </c>
      <c r="D8" s="120"/>
      <c r="E8" s="14">
        <v>20083232</v>
      </c>
      <c r="F8" s="44"/>
    </row>
    <row r="9" spans="1:6" ht="18" customHeight="1" x14ac:dyDescent="0.35">
      <c r="A9" s="117"/>
      <c r="B9" s="117"/>
      <c r="C9" s="118" t="s">
        <v>163</v>
      </c>
      <c r="D9" s="120"/>
      <c r="E9" s="14">
        <v>400668935</v>
      </c>
      <c r="F9" s="44"/>
    </row>
    <row r="10" spans="1:6" ht="18" customHeight="1" x14ac:dyDescent="0.35">
      <c r="A10" s="117"/>
      <c r="B10" s="117"/>
      <c r="C10" s="117" t="s">
        <v>38</v>
      </c>
      <c r="D10" s="120"/>
      <c r="E10" s="14">
        <f>SUM(E4:E9)</f>
        <v>8914703481</v>
      </c>
      <c r="F10" s="44"/>
    </row>
    <row r="11" spans="1:6" ht="18" customHeight="1" x14ac:dyDescent="0.35">
      <c r="A11" s="117"/>
      <c r="B11" s="117" t="s">
        <v>96</v>
      </c>
      <c r="C11" s="121" t="s">
        <v>97</v>
      </c>
      <c r="D11" s="41" t="s">
        <v>101</v>
      </c>
      <c r="E11" s="45">
        <v>96308185.602910101</v>
      </c>
      <c r="F11" s="46"/>
    </row>
    <row r="12" spans="1:6" ht="18" customHeight="1" x14ac:dyDescent="0.35">
      <c r="A12" s="117"/>
      <c r="B12" s="117"/>
      <c r="C12" s="117"/>
      <c r="D12" s="41" t="s">
        <v>102</v>
      </c>
      <c r="E12" s="45">
        <v>13572169.397089906</v>
      </c>
      <c r="F12" s="46"/>
    </row>
    <row r="13" spans="1:6" ht="18" customHeight="1" x14ac:dyDescent="0.35">
      <c r="A13" s="117"/>
      <c r="B13" s="117"/>
      <c r="C13" s="117"/>
      <c r="D13" s="40" t="s">
        <v>91</v>
      </c>
      <c r="E13" s="14">
        <f>SUM(E11:E12)</f>
        <v>109880355</v>
      </c>
      <c r="F13" s="44"/>
    </row>
    <row r="14" spans="1:6" ht="18" customHeight="1" x14ac:dyDescent="0.35">
      <c r="A14" s="117"/>
      <c r="B14" s="117"/>
      <c r="C14" s="121" t="s">
        <v>98</v>
      </c>
      <c r="D14" s="41" t="s">
        <v>101</v>
      </c>
      <c r="E14" s="45">
        <v>6762382472.5137796</v>
      </c>
      <c r="F14" s="46"/>
    </row>
    <row r="15" spans="1:6" ht="18" customHeight="1" x14ac:dyDescent="0.35">
      <c r="A15" s="117"/>
      <c r="B15" s="117"/>
      <c r="C15" s="117"/>
      <c r="D15" s="41" t="s">
        <v>102</v>
      </c>
      <c r="E15" s="45">
        <v>952984420.48622084</v>
      </c>
      <c r="F15" s="46"/>
    </row>
    <row r="16" spans="1:6" ht="18" customHeight="1" x14ac:dyDescent="0.35">
      <c r="A16" s="117"/>
      <c r="B16" s="117"/>
      <c r="C16" s="117"/>
      <c r="D16" s="40" t="s">
        <v>91</v>
      </c>
      <c r="E16" s="14">
        <f>SUM(E14:E15)</f>
        <v>7715366893</v>
      </c>
      <c r="F16" s="44"/>
    </row>
    <row r="17" spans="1:6" ht="18" customHeight="1" x14ac:dyDescent="0.35">
      <c r="A17" s="120"/>
      <c r="B17" s="120"/>
      <c r="C17" s="117" t="s">
        <v>38</v>
      </c>
      <c r="D17" s="120"/>
      <c r="E17" s="14">
        <f>SUM(E13,E16)</f>
        <v>7825247248</v>
      </c>
      <c r="F17" s="44"/>
    </row>
    <row r="18" spans="1:6" ht="18" customHeight="1" x14ac:dyDescent="0.35">
      <c r="A18" s="120"/>
      <c r="B18" s="117" t="s">
        <v>9</v>
      </c>
      <c r="C18" s="120"/>
      <c r="D18" s="120"/>
      <c r="E18" s="14">
        <f>SUM(E10,E17)</f>
        <v>16739950729</v>
      </c>
      <c r="F18" s="44"/>
    </row>
  </sheetData>
  <mergeCells count="17">
    <mergeCell ref="A2:B2"/>
    <mergeCell ref="A1:F1"/>
    <mergeCell ref="C14:C16"/>
    <mergeCell ref="C17:D17"/>
    <mergeCell ref="B18:D18"/>
    <mergeCell ref="C3:D3"/>
    <mergeCell ref="A4:A18"/>
    <mergeCell ref="B4:B10"/>
    <mergeCell ref="C4:D4"/>
    <mergeCell ref="C10:D10"/>
    <mergeCell ref="B11:B17"/>
    <mergeCell ref="C11:C13"/>
    <mergeCell ref="C7:D7"/>
    <mergeCell ref="C5:D5"/>
    <mergeCell ref="C6:D6"/>
    <mergeCell ref="C8:D8"/>
    <mergeCell ref="C9:D9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00" workbookViewId="0">
      <selection activeCell="A2" sqref="A2:A4"/>
    </sheetView>
  </sheetViews>
  <sheetFormatPr defaultColWidth="8.875" defaultRowHeight="20.25" customHeight="1" x14ac:dyDescent="0.4"/>
  <cols>
    <col min="1" max="1" width="23.375" style="92" customWidth="1"/>
    <col min="2" max="6" width="20.875" style="92" customWidth="1"/>
    <col min="7" max="7" width="12.875" style="92" bestFit="1" customWidth="1"/>
    <col min="8" max="8" width="12.125" style="92" bestFit="1" customWidth="1"/>
    <col min="9" max="16384" width="8.875" style="92"/>
  </cols>
  <sheetData>
    <row r="1" spans="1:6" ht="20.25" customHeight="1" x14ac:dyDescent="0.4">
      <c r="A1" s="91" t="s">
        <v>201</v>
      </c>
      <c r="B1" s="91"/>
      <c r="C1" s="91"/>
      <c r="D1" s="91"/>
      <c r="E1" s="91"/>
      <c r="F1" s="50" t="s">
        <v>99</v>
      </c>
    </row>
    <row r="2" spans="1:6" ht="20.25" customHeight="1" x14ac:dyDescent="0.4">
      <c r="A2" s="122" t="s">
        <v>80</v>
      </c>
      <c r="B2" s="124" t="s">
        <v>88</v>
      </c>
      <c r="C2" s="124" t="s">
        <v>128</v>
      </c>
      <c r="D2" s="124"/>
      <c r="E2" s="124"/>
      <c r="F2" s="124"/>
    </row>
    <row r="3" spans="1:6" ht="20.25" customHeight="1" x14ac:dyDescent="0.4">
      <c r="A3" s="122"/>
      <c r="B3" s="124"/>
      <c r="C3" s="124" t="s">
        <v>96</v>
      </c>
      <c r="D3" s="124" t="s">
        <v>129</v>
      </c>
      <c r="E3" s="124" t="s">
        <v>95</v>
      </c>
      <c r="F3" s="124" t="s">
        <v>29</v>
      </c>
    </row>
    <row r="4" spans="1:6" ht="20.25" customHeight="1" thickBot="1" x14ac:dyDescent="0.45">
      <c r="A4" s="123"/>
      <c r="B4" s="125"/>
      <c r="C4" s="125"/>
      <c r="D4" s="125"/>
      <c r="E4" s="125"/>
      <c r="F4" s="125"/>
    </row>
    <row r="5" spans="1:6" ht="20.25" customHeight="1" thickTop="1" x14ac:dyDescent="0.4">
      <c r="A5" s="95" t="s">
        <v>100</v>
      </c>
      <c r="B5" s="93">
        <v>16508069933</v>
      </c>
      <c r="C5" s="93">
        <f>C9-C8-C7-C6</f>
        <v>7715366893</v>
      </c>
      <c r="D5" s="93">
        <f>+D9-D6</f>
        <v>812373996</v>
      </c>
      <c r="E5" s="93">
        <f>+E9-E6-E7</f>
        <v>6613882153</v>
      </c>
      <c r="F5" s="93">
        <f>+B5-C5-D5-E5</f>
        <v>1366446891</v>
      </c>
    </row>
    <row r="6" spans="1:6" ht="20.25" customHeight="1" x14ac:dyDescent="0.4">
      <c r="A6" s="95" t="s">
        <v>130</v>
      </c>
      <c r="B6" s="93">
        <v>969202702</v>
      </c>
      <c r="C6" s="93">
        <v>109880355</v>
      </c>
      <c r="D6" s="93">
        <v>300326004</v>
      </c>
      <c r="E6" s="93">
        <f>B6-C6-D6</f>
        <v>558996343</v>
      </c>
      <c r="F6" s="93">
        <v>0</v>
      </c>
    </row>
    <row r="7" spans="1:6" ht="20.25" customHeight="1" x14ac:dyDescent="0.4">
      <c r="A7" s="95" t="s">
        <v>131</v>
      </c>
      <c r="B7" s="93">
        <v>819575944</v>
      </c>
      <c r="C7" s="93">
        <v>0</v>
      </c>
      <c r="D7" s="93">
        <v>0</v>
      </c>
      <c r="E7" s="93">
        <f>B7</f>
        <v>819575944</v>
      </c>
      <c r="F7" s="93">
        <v>0</v>
      </c>
    </row>
    <row r="8" spans="1:6" ht="20.25" customHeight="1" x14ac:dyDescent="0.4">
      <c r="A8" s="95" t="s">
        <v>29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</row>
    <row r="9" spans="1:6" ht="20.25" customHeight="1" x14ac:dyDescent="0.4">
      <c r="A9" s="94" t="s">
        <v>9</v>
      </c>
      <c r="B9" s="93">
        <f>SUM(B5:B8)</f>
        <v>18296848579</v>
      </c>
      <c r="C9" s="93">
        <v>7825247248</v>
      </c>
      <c r="D9" s="93">
        <v>1112700000</v>
      </c>
      <c r="E9" s="93">
        <f>8914703481-922249041</f>
        <v>7992454440</v>
      </c>
      <c r="F9" s="93">
        <f t="shared" ref="F9" si="0">SUM(F5:F8)</f>
        <v>1366446891</v>
      </c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workbookViewId="0">
      <selection activeCell="B12" sqref="B12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119" t="s">
        <v>202</v>
      </c>
      <c r="B1" s="119"/>
      <c r="C1" s="119"/>
      <c r="D1" s="119"/>
    </row>
    <row r="2" spans="1:4" ht="19.5" x14ac:dyDescent="0.4">
      <c r="A2" s="9" t="s">
        <v>203</v>
      </c>
      <c r="B2" s="8" t="s">
        <v>24</v>
      </c>
    </row>
    <row r="3" spans="1:4" ht="22.5" customHeight="1" x14ac:dyDescent="0.35">
      <c r="A3" s="2" t="s">
        <v>25</v>
      </c>
      <c r="B3" s="2" t="s">
        <v>84</v>
      </c>
    </row>
    <row r="4" spans="1:4" ht="18" customHeight="1" x14ac:dyDescent="0.35">
      <c r="A4" s="5" t="s">
        <v>204</v>
      </c>
      <c r="B4" s="10">
        <v>936403912</v>
      </c>
    </row>
    <row r="5" spans="1:4" ht="18" customHeight="1" x14ac:dyDescent="0.35">
      <c r="A5" s="4" t="s">
        <v>9</v>
      </c>
      <c r="B5" s="29">
        <f>SUM(B4:B4)</f>
        <v>936403912</v>
      </c>
    </row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LMG10</dc:creator>
  <cp:lastModifiedBy>a</cp:lastModifiedBy>
  <cp:lastPrinted>2022-04-22T09:42:24Z</cp:lastPrinted>
  <dcterms:created xsi:type="dcterms:W3CDTF">2022-04-11T04:27:32Z</dcterms:created>
  <dcterms:modified xsi:type="dcterms:W3CDTF">2022-04-22T09:42:25Z</dcterms:modified>
</cp:coreProperties>
</file>