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ogo.local\share\fs1\12会計課\01会計課\05出納係\係共通\★通年\公会計\3年度_公会計\14_公表用\一般会計\"/>
    </mc:Choice>
  </mc:AlternateContent>
  <bookViews>
    <workbookView xWindow="4980" yWindow="1440" windowWidth="23655" windowHeight="13200" firstSheet="7" activeTab="8"/>
  </bookViews>
  <sheets>
    <sheet name="1.(1)①有形固定資産の明細" sheetId="19" r:id="rId1"/>
    <sheet name="1.(1)②有形固定資産に係る行政目的別の明細" sheetId="20" r:id="rId2"/>
    <sheet name="1.(1)③投資及び出資金の明細" sheetId="1" r:id="rId3"/>
    <sheet name="1.(1)④基金の明細" sheetId="2" r:id="rId4"/>
    <sheet name="1.(1)⑤貸付金の明細" sheetId="3" r:id="rId5"/>
    <sheet name="1.(1)⑥長期延滞債権⑦未収金の明細" sheetId="5" r:id="rId6"/>
    <sheet name="1.(2)①地方債等（借入先別）の明細" sheetId="22" r:id="rId7"/>
    <sheet name="1.(2)②③④地方債等（利率別・返済期間別・契約条項）" sheetId="23" r:id="rId8"/>
    <sheet name="1.(2)⑤引当金の明細" sheetId="10" r:id="rId9"/>
    <sheet name="2.(1)補助金等の明細" sheetId="11" r:id="rId10"/>
    <sheet name="3.(1)財源の明細" sheetId="13" r:id="rId11"/>
    <sheet name="3.(2)財源情報の明細" sheetId="21" r:id="rId12"/>
    <sheet name="4.(1)資金の明細" sheetId="12" r:id="rId13"/>
  </sheets>
  <definedNames>
    <definedName name="_xlnm.Print_Area" localSheetId="11">'3.(2)財源情報の明細'!$A$1:$F$9</definedName>
    <definedName name="_xlnm.Print_Titles" localSheetId="0">'1.(1)①有形固定資産の明細'!$6:$6</definedName>
    <definedName name="_xlnm.Print_Titles" localSheetId="1">'1.(1)②有形固定資産に係る行政目的別の明細'!$3:$3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10" l="1"/>
  <c r="C4" i="5"/>
  <c r="B16" i="22"/>
  <c r="B14" i="22"/>
  <c r="B13" i="22"/>
  <c r="B11" i="22"/>
  <c r="B10" i="22"/>
  <c r="B9" i="22"/>
  <c r="B6" i="22"/>
  <c r="G11" i="1" l="1"/>
  <c r="E11" i="1"/>
  <c r="H11" i="1" s="1"/>
  <c r="B12" i="22" l="1"/>
  <c r="F17" i="22" l="1"/>
  <c r="K17" i="22"/>
  <c r="E13" i="13" l="1"/>
  <c r="J19" i="1"/>
  <c r="J20" i="1"/>
  <c r="J21" i="1"/>
  <c r="J22" i="1"/>
  <c r="J18" i="1"/>
  <c r="G18" i="1"/>
  <c r="G19" i="1"/>
  <c r="G20" i="1"/>
  <c r="G21" i="1"/>
  <c r="G22" i="1"/>
  <c r="G10" i="1"/>
  <c r="E9" i="21" l="1"/>
  <c r="G14" i="5" l="1"/>
  <c r="C14" i="5"/>
  <c r="G12" i="5"/>
  <c r="G11" i="5"/>
  <c r="C8" i="5"/>
  <c r="G5" i="5"/>
  <c r="G6" i="5"/>
  <c r="G7" i="5"/>
  <c r="G8" i="5"/>
  <c r="G9" i="5"/>
  <c r="G4" i="5"/>
  <c r="C12" i="5"/>
  <c r="C9" i="5"/>
  <c r="C11" i="5"/>
  <c r="C5" i="5"/>
  <c r="C6" i="5"/>
  <c r="C7" i="5"/>
  <c r="E10" i="1" l="1"/>
  <c r="E12" i="1"/>
  <c r="C18" i="19" l="1"/>
  <c r="D18" i="19"/>
  <c r="D22" i="19"/>
  <c r="B17" i="19" l="1"/>
  <c r="B7" i="19"/>
  <c r="B24" i="19" s="1"/>
  <c r="F5" i="2"/>
  <c r="F10" i="2"/>
  <c r="F9" i="2"/>
  <c r="G9" i="2"/>
  <c r="B11" i="2" l="1"/>
  <c r="G10" i="2"/>
  <c r="D16" i="11" l="1"/>
  <c r="F5" i="10" l="1"/>
  <c r="E22" i="1" l="1"/>
  <c r="H22" i="1" s="1"/>
  <c r="E20" i="1" l="1"/>
  <c r="H20" i="1" s="1"/>
  <c r="E17" i="1"/>
  <c r="H10" i="1" l="1"/>
  <c r="B14" i="20" l="1"/>
  <c r="H21" i="1"/>
  <c r="H19" i="1"/>
  <c r="G17" i="1" l="1"/>
  <c r="H17" i="1" s="1"/>
  <c r="E18" i="1"/>
  <c r="H18" i="1" s="1"/>
  <c r="H12" i="1"/>
  <c r="J17" i="1" l="1"/>
  <c r="E22" i="19" l="1"/>
  <c r="H22" i="19" s="1"/>
  <c r="D8" i="11" l="1"/>
  <c r="D17" i="11" l="1"/>
  <c r="C15" i="5" l="1"/>
  <c r="B15" i="5"/>
  <c r="G4" i="2" l="1"/>
  <c r="G5" i="2"/>
  <c r="G6" i="2"/>
  <c r="G7" i="2"/>
  <c r="G8" i="2"/>
  <c r="G3" i="2"/>
  <c r="F8" i="2"/>
  <c r="G11" i="2" l="1"/>
  <c r="D5" i="21"/>
  <c r="B9" i="21" l="1"/>
  <c r="E7" i="21"/>
  <c r="E6" i="21"/>
  <c r="C5" i="21"/>
  <c r="E5" i="21" l="1"/>
  <c r="F5" i="21" s="1"/>
  <c r="F9" i="21" s="1"/>
  <c r="F4" i="10" l="1"/>
  <c r="F4" i="2" l="1"/>
  <c r="F6" i="2"/>
  <c r="F7" i="2"/>
  <c r="F3" i="2"/>
  <c r="F11" i="2" l="1"/>
  <c r="G17" i="22"/>
  <c r="E17" i="22"/>
  <c r="D17" i="22"/>
  <c r="C17" i="22"/>
  <c r="F15" i="5"/>
  <c r="B17" i="22" l="1"/>
  <c r="I13" i="1"/>
  <c r="J13" i="1"/>
  <c r="D13" i="1"/>
  <c r="F13" i="1"/>
  <c r="C13" i="1"/>
  <c r="E13" i="1"/>
  <c r="K23" i="1"/>
  <c r="I23" i="1"/>
  <c r="F23" i="1"/>
  <c r="C23" i="1"/>
  <c r="D23" i="1"/>
  <c r="B23" i="1"/>
  <c r="J23" i="1" l="1"/>
  <c r="H13" i="1"/>
  <c r="E23" i="1"/>
  <c r="E10" i="13" l="1"/>
  <c r="F6" i="10"/>
  <c r="H23" i="1" l="1"/>
  <c r="B13" i="1"/>
  <c r="I15" i="20" l="1"/>
  <c r="D14" i="20"/>
  <c r="C14" i="20"/>
  <c r="I5" i="20" l="1"/>
  <c r="I6" i="20"/>
  <c r="I7" i="20"/>
  <c r="I8" i="20"/>
  <c r="I9" i="20"/>
  <c r="I10" i="20"/>
  <c r="I11" i="20"/>
  <c r="I12" i="20"/>
  <c r="I13" i="20"/>
  <c r="I16" i="20"/>
  <c r="I17" i="20"/>
  <c r="I18" i="20"/>
  <c r="I19" i="20"/>
  <c r="I20" i="20"/>
  <c r="E14" i="20"/>
  <c r="F14" i="20"/>
  <c r="G14" i="20"/>
  <c r="H14" i="20"/>
  <c r="C4" i="20"/>
  <c r="D4" i="20"/>
  <c r="E4" i="20"/>
  <c r="F4" i="20"/>
  <c r="G4" i="20"/>
  <c r="H4" i="20"/>
  <c r="B4" i="20"/>
  <c r="B21" i="20" s="1"/>
  <c r="G17" i="19"/>
  <c r="G7" i="19"/>
  <c r="F17" i="19"/>
  <c r="F7" i="19"/>
  <c r="D17" i="19"/>
  <c r="I14" i="20" l="1"/>
  <c r="G24" i="19"/>
  <c r="F24" i="19"/>
  <c r="I4" i="20"/>
  <c r="C21" i="20"/>
  <c r="D21" i="20"/>
  <c r="H21" i="20"/>
  <c r="E21" i="20"/>
  <c r="G21" i="20"/>
  <c r="F21" i="20"/>
  <c r="D7" i="19"/>
  <c r="D24" i="19" l="1"/>
  <c r="I21" i="20"/>
  <c r="E8" i="19"/>
  <c r="H8" i="19" s="1"/>
  <c r="E9" i="19"/>
  <c r="H9" i="19" s="1"/>
  <c r="E10" i="19"/>
  <c r="H10" i="19" s="1"/>
  <c r="E11" i="19"/>
  <c r="H11" i="19" s="1"/>
  <c r="E12" i="19"/>
  <c r="H12" i="19" s="1"/>
  <c r="E13" i="19"/>
  <c r="H13" i="19" s="1"/>
  <c r="E14" i="19"/>
  <c r="H14" i="19" s="1"/>
  <c r="E15" i="19"/>
  <c r="H15" i="19" s="1"/>
  <c r="E16" i="19"/>
  <c r="H16" i="19" s="1"/>
  <c r="E18" i="19"/>
  <c r="H18" i="19" s="1"/>
  <c r="E19" i="19"/>
  <c r="H19" i="19" s="1"/>
  <c r="E20" i="19"/>
  <c r="H20" i="19" s="1"/>
  <c r="E21" i="19"/>
  <c r="H21" i="19" s="1"/>
  <c r="E23" i="19"/>
  <c r="H23" i="19" s="1"/>
  <c r="C7" i="19"/>
  <c r="E7" i="19" s="1"/>
  <c r="C17" i="19"/>
  <c r="E17" i="19" l="1"/>
  <c r="H17" i="19" s="1"/>
  <c r="H7" i="19"/>
  <c r="C24" i="19"/>
  <c r="E24" i="19" l="1"/>
  <c r="H24" i="19" s="1"/>
  <c r="F6" i="3"/>
  <c r="F7" i="3"/>
  <c r="F5" i="3"/>
  <c r="E8" i="3" l="1"/>
  <c r="D8" i="3"/>
  <c r="C8" i="3"/>
  <c r="B8" i="3"/>
  <c r="F4" i="3"/>
  <c r="F8" i="3" l="1"/>
  <c r="E16" i="13" l="1"/>
  <c r="E17" i="13" l="1"/>
  <c r="B5" i="12"/>
  <c r="E18" i="13" l="1"/>
  <c r="D7" i="10" l="1"/>
  <c r="C7" i="10"/>
  <c r="F7" i="10" l="1"/>
  <c r="G15" i="5"/>
</calcChain>
</file>

<file path=xl/sharedStrings.xml><?xml version="1.0" encoding="utf-8"?>
<sst xmlns="http://schemas.openxmlformats.org/spreadsheetml/2006/main" count="431" uniqueCount="227">
  <si>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</si>
  <si>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</si>
  <si>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</si>
  <si>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</si>
  <si>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</si>
  <si>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</si>
  <si>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</si>
  <si>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</si>
  <si>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</si>
  <si>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</si>
  <si>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</si>
  <si>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</si>
  <si>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</si>
  <si>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</si>
  <si>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</si>
  <si>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</si>
  <si>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</si>
  <si>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</si>
  <si>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</si>
  <si>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</si>
  <si>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</si>
  <si>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</si>
  <si>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</si>
  <si>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</si>
  <si>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(単位：円)</t>
    <rPh sb="4" eb="5">
      <t>エン</t>
    </rPh>
    <phoneticPr fontId="1"/>
  </si>
  <si>
    <t>種類</t>
  </si>
  <si>
    <t>現金預金</t>
  </si>
  <si>
    <t>有価証券</t>
  </si>
  <si>
    <t>土地</t>
  </si>
  <si>
    <t>その他</t>
  </si>
  <si>
    <t>合計_x000D_
(貸借対照表計上額)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</si>
  <si>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</si>
  <si>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</si>
  <si>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</si>
  <si>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</si>
  <si>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</si>
  <si>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</si>
  <si>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徴収不能引当金計上額</t>
  </si>
  <si>
    <t>小計</t>
  </si>
  <si>
    <t>固定資産税</t>
  </si>
  <si>
    <t>軽自動車税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</si>
  <si>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</si>
  <si>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</si>
  <si>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</si>
  <si>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</si>
  <si>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</si>
  <si>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</si>
  <si>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</si>
  <si>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</si>
  <si>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</si>
  <si>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</si>
  <si>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</si>
  <si>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</si>
  <si>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</si>
  <si>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</si>
  <si>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</si>
  <si>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</si>
  <si>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</si>
  <si>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</si>
  <si>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</si>
  <si>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</si>
  <si>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</si>
  <si>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</si>
  <si>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</si>
  <si>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</si>
  <si>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</si>
  <si>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</si>
  <si>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</si>
  <si>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</si>
  <si>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</si>
  <si>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</si>
  <si>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</si>
  <si>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</si>
  <si>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</si>
  <si>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</si>
  <si>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</si>
  <si>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</si>
  <si>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</si>
  <si>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</si>
  <si>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契約条項の概要</t>
  </si>
  <si>
    <t>区分</t>
  </si>
  <si>
    <t>前年度末残高</t>
  </si>
  <si>
    <t>本年度増加額</t>
  </si>
  <si>
    <t>本年度減少額</t>
  </si>
  <si>
    <t>本年度末残高</t>
  </si>
  <si>
    <t>目的使用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</si>
  <si>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</si>
  <si>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</si>
  <si>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</si>
  <si>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</si>
  <si>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</si>
  <si>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</si>
  <si>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その他の補助金等</t>
  </si>
  <si>
    <t>会計</t>
  </si>
  <si>
    <t>財源の内容</t>
  </si>
  <si>
    <t>税収等</t>
  </si>
  <si>
    <t>国県等補助金</t>
  </si>
  <si>
    <t>資本的_x000D_
補助金</t>
  </si>
  <si>
    <t>経常的_x000D_
補助金</t>
  </si>
  <si>
    <t>（単位：円）</t>
  </si>
  <si>
    <t>純行政コスト</t>
  </si>
  <si>
    <t>国庫支出金</t>
    <rPh sb="0" eb="5">
      <t>コッコシシュツキン</t>
    </rPh>
    <phoneticPr fontId="1"/>
  </si>
  <si>
    <t>県支出金</t>
    <rPh sb="0" eb="4">
      <t>ケンシシュツキン</t>
    </rPh>
    <phoneticPr fontId="1"/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</si>
  <si>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</si>
  <si>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</si>
  <si>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</si>
  <si>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</si>
  <si>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</si>
  <si>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</si>
  <si>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</si>
  <si>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</si>
  <si>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</si>
  <si>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　立木竹</t>
  </si>
  <si>
    <t>　建物</t>
  </si>
  <si>
    <t>　工作物</t>
  </si>
  <si>
    <t>　船舶</t>
  </si>
  <si>
    <t>　浮標等</t>
  </si>
  <si>
    <t>　航空機</t>
  </si>
  <si>
    <t>　建設仮勘定</t>
  </si>
  <si>
    <t>インフラ資産</t>
  </si>
  <si>
    <t>物品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</si>
  <si>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</si>
  <si>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</si>
  <si>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</si>
  <si>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</si>
  <si>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</si>
  <si>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</si>
  <si>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</si>
  <si>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内訳</t>
  </si>
  <si>
    <t>地方債等</t>
  </si>
  <si>
    <t>有形固定資産等の増加</t>
  </si>
  <si>
    <t>貸付金・基金等の増加</t>
  </si>
  <si>
    <t>都市計画税</t>
  </si>
  <si>
    <t>分担金及び負担金</t>
    <rPh sb="0" eb="3">
      <t>ブンタンキン</t>
    </rPh>
    <rPh sb="3" eb="4">
      <t>オヨ</t>
    </rPh>
    <rPh sb="5" eb="8">
      <t>フタンキン</t>
    </rPh>
    <phoneticPr fontId="6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</si>
  <si>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6"/>
  </si>
  <si>
    <t>財産運用収入</t>
    <rPh sb="0" eb="2">
      <t>ザイサン</t>
    </rPh>
    <rPh sb="2" eb="4">
      <t>ウンヨウ</t>
    </rPh>
    <rPh sb="4" eb="6">
      <t>シュウニュウ</t>
    </rPh>
    <phoneticPr fontId="7"/>
  </si>
  <si>
    <t>諸収入（雑入）</t>
    <rPh sb="0" eb="3">
      <t>ショシュウニュウ</t>
    </rPh>
    <rPh sb="4" eb="6">
      <t>ザツニュウ</t>
    </rPh>
    <phoneticPr fontId="8"/>
  </si>
  <si>
    <t>　その他</t>
    <phoneticPr fontId="1"/>
  </si>
  <si>
    <t>　その他</t>
    <phoneticPr fontId="1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</si>
  <si>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1"/>
  </si>
  <si>
    <t>(単位：千円)</t>
    <rPh sb="4" eb="5">
      <t>セン</t>
    </rPh>
    <rPh sb="5" eb="6">
      <t>エン</t>
    </rPh>
    <phoneticPr fontId="1"/>
  </si>
  <si>
    <t>－</t>
    <phoneticPr fontId="1"/>
  </si>
  <si>
    <t>財政調整基金</t>
    <rPh sb="0" eb="2">
      <t>ザイセイ</t>
    </rPh>
    <rPh sb="2" eb="4">
      <t>チョウセイ</t>
    </rPh>
    <rPh sb="4" eb="6">
      <t>キキン</t>
    </rPh>
    <phoneticPr fontId="1"/>
  </si>
  <si>
    <t>減債基金</t>
    <rPh sb="0" eb="2">
      <t>ゲンサイ</t>
    </rPh>
    <rPh sb="2" eb="4">
      <t>キキン</t>
    </rPh>
    <phoneticPr fontId="1"/>
  </si>
  <si>
    <t>公共施設整備基金</t>
    <rPh sb="0" eb="2">
      <t>コウキョウ</t>
    </rPh>
    <rPh sb="2" eb="4">
      <t>シセツ</t>
    </rPh>
    <rPh sb="4" eb="6">
      <t>セイビ</t>
    </rPh>
    <rPh sb="6" eb="8">
      <t>キキン</t>
    </rPh>
    <phoneticPr fontId="1"/>
  </si>
  <si>
    <t>地域福祉基金</t>
    <rPh sb="0" eb="2">
      <t>チイキ</t>
    </rPh>
    <rPh sb="2" eb="4">
      <t>フクシ</t>
    </rPh>
    <rPh sb="4" eb="6">
      <t>キキン</t>
    </rPh>
    <phoneticPr fontId="1"/>
  </si>
  <si>
    <t>図書館整備基金</t>
    <rPh sb="0" eb="3">
      <t>トショカン</t>
    </rPh>
    <rPh sb="3" eb="5">
      <t>セイビ</t>
    </rPh>
    <rPh sb="5" eb="7">
      <t>キキン</t>
    </rPh>
    <phoneticPr fontId="1"/>
  </si>
  <si>
    <t>土地開発基金</t>
    <rPh sb="0" eb="2">
      <t>トチ</t>
    </rPh>
    <rPh sb="2" eb="4">
      <t>カイハツ</t>
    </rPh>
    <rPh sb="4" eb="6">
      <t>キキン</t>
    </rPh>
    <phoneticPr fontId="1"/>
  </si>
  <si>
    <t>※土地開発基金のうち、土地について、財産に関する調書では面積（2,783.89㎡）で記載している。</t>
    <rPh sb="1" eb="3">
      <t>トチ</t>
    </rPh>
    <rPh sb="3" eb="5">
      <t>カイハツ</t>
    </rPh>
    <rPh sb="5" eb="7">
      <t>キキン</t>
    </rPh>
    <rPh sb="11" eb="13">
      <t>トチ</t>
    </rPh>
    <rPh sb="18" eb="20">
      <t>ザイサン</t>
    </rPh>
    <rPh sb="21" eb="22">
      <t>カン</t>
    </rPh>
    <rPh sb="24" eb="26">
      <t>チョウショ</t>
    </rPh>
    <rPh sb="28" eb="30">
      <t>メンセキ</t>
    </rPh>
    <rPh sb="42" eb="44">
      <t>キサイ</t>
    </rPh>
    <phoneticPr fontId="1"/>
  </si>
  <si>
    <t>町民税（個人）</t>
    <rPh sb="0" eb="1">
      <t>マチ</t>
    </rPh>
    <phoneticPr fontId="5"/>
  </si>
  <si>
    <t>町民税（法人）</t>
    <rPh sb="0" eb="1">
      <t>マチ</t>
    </rPh>
    <phoneticPr fontId="5"/>
  </si>
  <si>
    <t>税等未収金</t>
    <rPh sb="0" eb="1">
      <t>ゼイ</t>
    </rPh>
    <rPh sb="1" eb="2">
      <t>トウ</t>
    </rPh>
    <rPh sb="2" eb="5">
      <t>ミシュウキン</t>
    </rPh>
    <phoneticPr fontId="1"/>
  </si>
  <si>
    <t>その他の未収金</t>
    <rPh sb="2" eb="3">
      <t>タ</t>
    </rPh>
    <rPh sb="4" eb="7">
      <t>ミシュウキン</t>
    </rPh>
    <phoneticPr fontId="1"/>
  </si>
  <si>
    <t>－</t>
    <phoneticPr fontId="1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</si>
  <si>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</si>
  <si>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1"/>
  </si>
  <si>
    <t>徴収不能引当金</t>
    <rPh sb="0" eb="2">
      <t>チョウシュウ</t>
    </rPh>
    <rPh sb="2" eb="4">
      <t>フノウ</t>
    </rPh>
    <rPh sb="4" eb="7">
      <t>ヒキアテキン</t>
    </rPh>
    <phoneticPr fontId="1"/>
  </si>
  <si>
    <t>尾三消防組合</t>
    <rPh sb="0" eb="2">
      <t>ビサン</t>
    </rPh>
    <rPh sb="2" eb="4">
      <t>ショウボウ</t>
    </rPh>
    <rPh sb="4" eb="6">
      <t>クミアイ</t>
    </rPh>
    <phoneticPr fontId="1"/>
  </si>
  <si>
    <t>尾三消防組合負担金</t>
    <rPh sb="0" eb="2">
      <t>ビサン</t>
    </rPh>
    <rPh sb="2" eb="4">
      <t>ショウボウ</t>
    </rPh>
    <rPh sb="4" eb="6">
      <t>クミアイ</t>
    </rPh>
    <rPh sb="6" eb="9">
      <t>フタンキン</t>
    </rPh>
    <phoneticPr fontId="1"/>
  </si>
  <si>
    <t>尾三衛生組合負担金</t>
    <rPh sb="0" eb="2">
      <t>ビサン</t>
    </rPh>
    <rPh sb="2" eb="4">
      <t>エイセイ</t>
    </rPh>
    <rPh sb="4" eb="6">
      <t>クミアイ</t>
    </rPh>
    <rPh sb="6" eb="9">
      <t>フタンキン</t>
    </rPh>
    <phoneticPr fontId="1"/>
  </si>
  <si>
    <t>愛知県後期高齢者医療広域連合</t>
    <phoneticPr fontId="1"/>
  </si>
  <si>
    <t>私立幼稚園就園奨励費補助金</t>
    <rPh sb="0" eb="2">
      <t>シリツ</t>
    </rPh>
    <rPh sb="2" eb="5">
      <t>ヨウチエン</t>
    </rPh>
    <rPh sb="5" eb="7">
      <t>シュウエン</t>
    </rPh>
    <rPh sb="7" eb="9">
      <t>ショウレイ</t>
    </rPh>
    <rPh sb="9" eb="10">
      <t>ヒ</t>
    </rPh>
    <rPh sb="10" eb="13">
      <t>ホジョキン</t>
    </rPh>
    <phoneticPr fontId="1"/>
  </si>
  <si>
    <t>学校法人等</t>
    <rPh sb="0" eb="2">
      <t>ガッコウ</t>
    </rPh>
    <rPh sb="2" eb="4">
      <t>ホウジン</t>
    </rPh>
    <rPh sb="4" eb="5">
      <t>トウ</t>
    </rPh>
    <phoneticPr fontId="1"/>
  </si>
  <si>
    <t>その他</t>
    <rPh sb="2" eb="3">
      <t>タ</t>
    </rPh>
    <phoneticPr fontId="1"/>
  </si>
  <si>
    <t>社会福祉法人等</t>
    <rPh sb="0" eb="2">
      <t>シャカイ</t>
    </rPh>
    <rPh sb="2" eb="4">
      <t>フクシ</t>
    </rPh>
    <rPh sb="4" eb="6">
      <t>ホウジン</t>
    </rPh>
    <rPh sb="6" eb="7">
      <t>トウ</t>
    </rPh>
    <phoneticPr fontId="1"/>
  </si>
  <si>
    <t>一部事務組合に対する負担</t>
    <rPh sb="0" eb="2">
      <t>イチブ</t>
    </rPh>
    <rPh sb="2" eb="4">
      <t>ジム</t>
    </rPh>
    <rPh sb="4" eb="6">
      <t>クミアイ</t>
    </rPh>
    <rPh sb="7" eb="8">
      <t>タイ</t>
    </rPh>
    <rPh sb="10" eb="12">
      <t>フタン</t>
    </rPh>
    <phoneticPr fontId="1"/>
  </si>
  <si>
    <t>一部事務組合に対する負担</t>
    <phoneticPr fontId="1"/>
  </si>
  <si>
    <t>広域連合に対する負担</t>
    <rPh sb="0" eb="2">
      <t>コウイキ</t>
    </rPh>
    <rPh sb="2" eb="4">
      <t>レンゴウ</t>
    </rPh>
    <phoneticPr fontId="1"/>
  </si>
  <si>
    <t>民間保育所運営給付費</t>
    <rPh sb="0" eb="2">
      <t>ミンカン</t>
    </rPh>
    <rPh sb="4" eb="5">
      <t>ショ</t>
    </rPh>
    <rPh sb="7" eb="9">
      <t>キュウフ</t>
    </rPh>
    <rPh sb="9" eb="10">
      <t>ヒ</t>
    </rPh>
    <phoneticPr fontId="1"/>
  </si>
  <si>
    <t>民間保育所運営に対する給付</t>
    <rPh sb="8" eb="9">
      <t>タイ</t>
    </rPh>
    <rPh sb="11" eb="13">
      <t>キュウフ</t>
    </rPh>
    <phoneticPr fontId="1"/>
  </si>
  <si>
    <t>私立幼稚園利用者の授業料に対する補助</t>
    <rPh sb="0" eb="2">
      <t>シリツ</t>
    </rPh>
    <rPh sb="2" eb="5">
      <t>ヨウチエン</t>
    </rPh>
    <rPh sb="5" eb="8">
      <t>リヨウシャ</t>
    </rPh>
    <rPh sb="9" eb="12">
      <t>ジュギョウリョウ</t>
    </rPh>
    <rPh sb="13" eb="14">
      <t>タイ</t>
    </rPh>
    <rPh sb="16" eb="18">
      <t>ホジョ</t>
    </rPh>
    <phoneticPr fontId="1"/>
  </si>
  <si>
    <t>一般会計</t>
    <rPh sb="0" eb="2">
      <t>イッパン</t>
    </rPh>
    <rPh sb="2" eb="4">
      <t>カイケイ</t>
    </rPh>
    <phoneticPr fontId="1"/>
  </si>
  <si>
    <t>地方税</t>
    <rPh sb="0" eb="3">
      <t>チホウゼイ</t>
    </rPh>
    <phoneticPr fontId="1"/>
  </si>
  <si>
    <t>地方譲与税</t>
    <rPh sb="0" eb="2">
      <t>チホウ</t>
    </rPh>
    <rPh sb="2" eb="4">
      <t>ジョウヨ</t>
    </rPh>
    <rPh sb="4" eb="5">
      <t>ゼイ</t>
    </rPh>
    <phoneticPr fontId="1"/>
  </si>
  <si>
    <t>地方交付税</t>
    <rPh sb="0" eb="2">
      <t>チホウ</t>
    </rPh>
    <rPh sb="2" eb="5">
      <t>コウフゼイ</t>
    </rPh>
    <phoneticPr fontId="1"/>
  </si>
  <si>
    <t>地方消費税交付金</t>
    <rPh sb="0" eb="2">
      <t>チホウ</t>
    </rPh>
    <rPh sb="2" eb="5">
      <t>ショウヒゼイ</t>
    </rPh>
    <rPh sb="5" eb="8">
      <t>コウフキン</t>
    </rPh>
    <phoneticPr fontId="1"/>
  </si>
  <si>
    <t>分担金及び負担金</t>
    <phoneticPr fontId="1"/>
  </si>
  <si>
    <t>【様式第５号】</t>
    <rPh sb="1" eb="3">
      <t>ヨウシキ</t>
    </rPh>
    <rPh sb="3" eb="4">
      <t>ダイ</t>
    </rPh>
    <rPh sb="5" eb="6">
      <t>ゴウ</t>
    </rPh>
    <phoneticPr fontId="1"/>
  </si>
  <si>
    <t>附属明細書</t>
    <rPh sb="0" eb="2">
      <t>フゾク</t>
    </rPh>
    <rPh sb="2" eb="5">
      <t>メイサイショ</t>
    </rPh>
    <phoneticPr fontId="1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</si>
  <si>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"/>
  </si>
  <si>
    <t>（１）資産項目の明細</t>
    <rPh sb="3" eb="5">
      <t>シサン</t>
    </rPh>
    <rPh sb="5" eb="7">
      <t>コウモク</t>
    </rPh>
    <rPh sb="8" eb="10">
      <t>メイサイ</t>
    </rPh>
    <phoneticPr fontId="1"/>
  </si>
  <si>
    <t>①有形固定資産の明細</t>
    <phoneticPr fontId="1"/>
  </si>
  <si>
    <t>（単位：円）</t>
    <phoneticPr fontId="1"/>
  </si>
  <si>
    <t>②有形固定資産に係る行政目的別の明細</t>
    <phoneticPr fontId="1"/>
  </si>
  <si>
    <t>③投資及び出資金の明細</t>
    <phoneticPr fontId="1"/>
  </si>
  <si>
    <t>④基金の明細</t>
    <phoneticPr fontId="1"/>
  </si>
  <si>
    <t>⑤貸付金の明細</t>
    <phoneticPr fontId="1"/>
  </si>
  <si>
    <t>⑥長期延滞債権の明細</t>
    <phoneticPr fontId="1"/>
  </si>
  <si>
    <t>⑦未収金の明細</t>
    <phoneticPr fontId="1"/>
  </si>
  <si>
    <t>（２）負債項目の明細</t>
    <rPh sb="3" eb="5">
      <t>フサイ</t>
    </rPh>
    <rPh sb="5" eb="7">
      <t>コウモク</t>
    </rPh>
    <rPh sb="8" eb="10">
      <t>メイサイ</t>
    </rPh>
    <phoneticPr fontId="1"/>
  </si>
  <si>
    <t>①地方債等（借入先別）の明細</t>
    <phoneticPr fontId="1"/>
  </si>
  <si>
    <t>②地方債等（利率別）の明細</t>
    <phoneticPr fontId="1"/>
  </si>
  <si>
    <t>③地方債等（返済期間別）の明細</t>
    <phoneticPr fontId="1"/>
  </si>
  <si>
    <t>④特定の契約条項が付された地方債の概要</t>
    <phoneticPr fontId="1"/>
  </si>
  <si>
    <t>特定の契約条項が_x000D_
付された地方債残高</t>
    <phoneticPr fontId="1"/>
  </si>
  <si>
    <t>-</t>
    <phoneticPr fontId="1"/>
  </si>
  <si>
    <t>⑤引当金の明細</t>
    <phoneticPr fontId="1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</si>
  <si>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"/>
  </si>
  <si>
    <t>（１）補助金等の明細</t>
    <phoneticPr fontId="1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</si>
  <si>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"/>
  </si>
  <si>
    <t>（１）財源の明細</t>
    <phoneticPr fontId="1"/>
  </si>
  <si>
    <t>（２）財源情報の明細</t>
    <phoneticPr fontId="1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</si>
  <si>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"/>
  </si>
  <si>
    <t>（１）資金の明細</t>
    <phoneticPr fontId="1"/>
  </si>
  <si>
    <t>現金・要求払預金</t>
    <rPh sb="0" eb="2">
      <t>ゲンキン</t>
    </rPh>
    <rPh sb="3" eb="5">
      <t>ヨウキュウ</t>
    </rPh>
    <rPh sb="5" eb="6">
      <t>ハラ</t>
    </rPh>
    <rPh sb="6" eb="8">
      <t>ヨキン</t>
    </rPh>
    <phoneticPr fontId="1"/>
  </si>
  <si>
    <t>東郷中央土地区画整理組合</t>
    <rPh sb="0" eb="2">
      <t>トウゴウ</t>
    </rPh>
    <rPh sb="2" eb="4">
      <t>チュウオウ</t>
    </rPh>
    <rPh sb="4" eb="6">
      <t>トチ</t>
    </rPh>
    <rPh sb="6" eb="8">
      <t>クカク</t>
    </rPh>
    <rPh sb="8" eb="10">
      <t>セイリ</t>
    </rPh>
    <rPh sb="10" eb="12">
      <t>クミアイ</t>
    </rPh>
    <phoneticPr fontId="1"/>
  </si>
  <si>
    <t>区画整理事業に対する補助</t>
    <rPh sb="0" eb="2">
      <t>クカク</t>
    </rPh>
    <rPh sb="2" eb="4">
      <t>セイリ</t>
    </rPh>
    <rPh sb="4" eb="6">
      <t>ジギョウ</t>
    </rPh>
    <rPh sb="7" eb="8">
      <t>タイ</t>
    </rPh>
    <rPh sb="10" eb="12">
      <t>ホジョ</t>
    </rPh>
    <phoneticPr fontId="1"/>
  </si>
  <si>
    <t>東郷中央区画整理事業助成金</t>
    <rPh sb="0" eb="2">
      <t>トウゴウ</t>
    </rPh>
    <rPh sb="2" eb="4">
      <t>チュウオウ</t>
    </rPh>
    <rPh sb="4" eb="6">
      <t>クカク</t>
    </rPh>
    <rPh sb="6" eb="8">
      <t>セイリ</t>
    </rPh>
    <rPh sb="8" eb="10">
      <t>ジギョウ</t>
    </rPh>
    <rPh sb="10" eb="12">
      <t>ジョセイ</t>
    </rPh>
    <rPh sb="12" eb="13">
      <t>キン</t>
    </rPh>
    <phoneticPr fontId="1"/>
  </si>
  <si>
    <t>合計</t>
    <phoneticPr fontId="1"/>
  </si>
  <si>
    <t>町たばこ税</t>
    <rPh sb="0" eb="1">
      <t>マチ</t>
    </rPh>
    <rPh sb="4" eb="5">
      <t>ゼイ</t>
    </rPh>
    <phoneticPr fontId="1"/>
  </si>
  <si>
    <t>県道名古屋春木線建設事業負担金</t>
    <phoneticPr fontId="1"/>
  </si>
  <si>
    <t>愛知県</t>
    <phoneticPr fontId="1"/>
  </si>
  <si>
    <t>県道名古屋春木線建設費に対する負担</t>
    <phoneticPr fontId="1"/>
  </si>
  <si>
    <t>（公財）愛知県国際交流協会出捐金</t>
    <rPh sb="1" eb="2">
      <t>コウ</t>
    </rPh>
    <rPh sb="2" eb="3">
      <t>ザイ</t>
    </rPh>
    <rPh sb="4" eb="7">
      <t>アイチケン</t>
    </rPh>
    <rPh sb="7" eb="9">
      <t>コクサイ</t>
    </rPh>
    <rPh sb="9" eb="11">
      <t>コウリュウ</t>
    </rPh>
    <rPh sb="11" eb="13">
      <t>キョウカイ</t>
    </rPh>
    <rPh sb="13" eb="15">
      <t>シュツエン</t>
    </rPh>
    <rPh sb="15" eb="16">
      <t>キン</t>
    </rPh>
    <phoneticPr fontId="13"/>
  </si>
  <si>
    <t>（一財）地域活性化センター基本財産出捐金</t>
    <rPh sb="1" eb="2">
      <t>イチ</t>
    </rPh>
    <rPh sb="2" eb="3">
      <t>ザイ</t>
    </rPh>
    <rPh sb="4" eb="6">
      <t>チイキ</t>
    </rPh>
    <rPh sb="6" eb="9">
      <t>カッセイカ</t>
    </rPh>
    <rPh sb="13" eb="15">
      <t>キホン</t>
    </rPh>
    <rPh sb="15" eb="17">
      <t>ザイサン</t>
    </rPh>
    <phoneticPr fontId="13"/>
  </si>
  <si>
    <t>（一財）砂防フロンティア整備推進機構</t>
    <rPh sb="1" eb="2">
      <t>イチ</t>
    </rPh>
    <rPh sb="2" eb="3">
      <t>ザイ</t>
    </rPh>
    <rPh sb="4" eb="6">
      <t>サボウ</t>
    </rPh>
    <rPh sb="12" eb="14">
      <t>セイビ</t>
    </rPh>
    <rPh sb="14" eb="16">
      <t>スイシン</t>
    </rPh>
    <rPh sb="16" eb="18">
      <t>キコウ</t>
    </rPh>
    <phoneticPr fontId="3"/>
  </si>
  <si>
    <t>（公財）暴力追放愛知県民会議出捐金</t>
    <rPh sb="4" eb="6">
      <t>ボウリョク</t>
    </rPh>
    <rPh sb="6" eb="8">
      <t>ツイホウ</t>
    </rPh>
    <rPh sb="8" eb="10">
      <t>アイチ</t>
    </rPh>
    <rPh sb="10" eb="12">
      <t>ケンミン</t>
    </rPh>
    <rPh sb="12" eb="14">
      <t>カイギ</t>
    </rPh>
    <phoneticPr fontId="8"/>
  </si>
  <si>
    <t>尾張土地開発公社</t>
    <rPh sb="0" eb="2">
      <t>オワリ</t>
    </rPh>
    <rPh sb="2" eb="4">
      <t>トチ</t>
    </rPh>
    <rPh sb="4" eb="6">
      <t>カイハツ</t>
    </rPh>
    <rPh sb="6" eb="8">
      <t>コウシャ</t>
    </rPh>
    <phoneticPr fontId="14"/>
  </si>
  <si>
    <t>東郷町施設サービス株式会社</t>
    <rPh sb="0" eb="3">
      <t>トウゴウチョウ</t>
    </rPh>
    <rPh sb="3" eb="5">
      <t>シセツ</t>
    </rPh>
    <rPh sb="9" eb="13">
      <t>カブシキガイシャ</t>
    </rPh>
    <phoneticPr fontId="1"/>
  </si>
  <si>
    <t>森林環境譲与税基金</t>
    <rPh sb="0" eb="2">
      <t>シンリン</t>
    </rPh>
    <rPh sb="2" eb="4">
      <t>カンキョウ</t>
    </rPh>
    <rPh sb="4" eb="6">
      <t>ジョウヨ</t>
    </rPh>
    <rPh sb="6" eb="7">
      <t>ゼイ</t>
    </rPh>
    <rPh sb="7" eb="9">
      <t>キキン</t>
    </rPh>
    <phoneticPr fontId="1"/>
  </si>
  <si>
    <t>新型コロナウイルス感染症対策基金</t>
    <rPh sb="0" eb="2">
      <t>シンガタ</t>
    </rPh>
    <rPh sb="9" eb="12">
      <t>カンセンショウ</t>
    </rPh>
    <rPh sb="12" eb="14">
      <t>タイサク</t>
    </rPh>
    <rPh sb="14" eb="16">
      <t>キキン</t>
    </rPh>
    <phoneticPr fontId="1"/>
  </si>
  <si>
    <t>（公財）愛知県スポーツ協会出捐金</t>
    <rPh sb="4" eb="7">
      <t>アイチケン</t>
    </rPh>
    <rPh sb="11" eb="13">
      <t>キョウカイ</t>
    </rPh>
    <rPh sb="12" eb="13">
      <t>タイキョウ</t>
    </rPh>
    <phoneticPr fontId="13"/>
  </si>
  <si>
    <t>療養給付費負担金</t>
    <phoneticPr fontId="1"/>
  </si>
  <si>
    <t>学校法人</t>
    <rPh sb="0" eb="4">
      <t>ガッコウホウジン</t>
    </rPh>
    <phoneticPr fontId="1"/>
  </si>
  <si>
    <t>民間保育所等改修費等補助金</t>
    <rPh sb="0" eb="2">
      <t>ミンカン</t>
    </rPh>
    <rPh sb="4" eb="5">
      <t>ショ</t>
    </rPh>
    <rPh sb="5" eb="6">
      <t>トウ</t>
    </rPh>
    <rPh sb="6" eb="8">
      <t>カイシュウ</t>
    </rPh>
    <rPh sb="8" eb="9">
      <t>ヒ</t>
    </rPh>
    <rPh sb="9" eb="10">
      <t>トウ</t>
    </rPh>
    <rPh sb="10" eb="13">
      <t>ホジョキン</t>
    </rPh>
    <phoneticPr fontId="1"/>
  </si>
  <si>
    <t>民間保育所改修費等に対する補助</t>
    <rPh sb="5" eb="8">
      <t>カイシュウヒ</t>
    </rPh>
    <rPh sb="8" eb="9">
      <t>トウ</t>
    </rPh>
    <rPh sb="13" eb="15">
      <t>ホジョ</t>
    </rPh>
    <phoneticPr fontId="1"/>
  </si>
  <si>
    <t>下水道事業会計</t>
    <rPh sb="0" eb="7">
      <t>ゲスイドウジギョウカイケイ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</si>
</sst>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&quot;-&quot;"/>
    <numFmt numFmtId="177" formatCode="#,##0.000000000000000"/>
  </numFmts>
  <fonts count="2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name val="游ゴシック"/>
      <family val="2"/>
      <scheme val="minor"/>
    </font>
    <font>
      <sz val="9"/>
      <color rgb="FFFF000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u/>
      <sz val="16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2"/>
      <name val="游ゴシック"/>
      <family val="2"/>
      <scheme val="minor"/>
    </font>
    <font>
      <b/>
      <sz val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>
      <alignment vertical="center"/>
    </xf>
  </cellStyleXfs>
  <cellXfs count="126">
    <xf numFmtId="0" fontId="0" fillId="0" borderId="0" xfId="0"/>
    <xf numFmtId="3" fontId="2" fillId="0" borderId="0" xfId="0" applyNumberFormat="1" applyFont="1"/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left" vertical="center"/>
    </xf>
    <xf numFmtId="3" fontId="3" fillId="0" borderId="0" xfId="0" applyNumberFormat="1" applyFont="1" applyAlignment="1">
      <alignment horizontal="right"/>
    </xf>
    <xf numFmtId="3" fontId="9" fillId="0" borderId="0" xfId="0" applyNumberFormat="1" applyFont="1"/>
    <xf numFmtId="176" fontId="10" fillId="0" borderId="1" xfId="0" applyNumberFormat="1" applyFont="1" applyBorder="1" applyAlignment="1">
      <alignment horizontal="right" vertical="center"/>
    </xf>
    <xf numFmtId="3" fontId="11" fillId="0" borderId="0" xfId="0" applyNumberFormat="1" applyFont="1"/>
    <xf numFmtId="3" fontId="12" fillId="0" borderId="0" xfId="0" applyNumberFormat="1" applyFont="1"/>
    <xf numFmtId="3" fontId="12" fillId="0" borderId="1" xfId="0" applyNumberFormat="1" applyFont="1" applyBorder="1" applyAlignment="1">
      <alignment horizontal="right" vertical="center"/>
    </xf>
    <xf numFmtId="176" fontId="12" fillId="0" borderId="1" xfId="0" applyNumberFormat="1" applyFont="1" applyBorder="1" applyAlignment="1">
      <alignment horizontal="right" vertical="center"/>
    </xf>
    <xf numFmtId="176" fontId="12" fillId="0" borderId="1" xfId="0" applyNumberFormat="1" applyFont="1" applyBorder="1" applyAlignment="1">
      <alignment horizontal="left" vertical="center"/>
    </xf>
    <xf numFmtId="3" fontId="12" fillId="0" borderId="1" xfId="0" applyNumberFormat="1" applyFont="1" applyBorder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176" fontId="12" fillId="0" borderId="7" xfId="0" applyNumberFormat="1" applyFont="1" applyBorder="1" applyAlignment="1">
      <alignment horizontal="right" vertical="center"/>
    </xf>
    <xf numFmtId="3" fontId="10" fillId="0" borderId="0" xfId="0" applyNumberFormat="1" applyFont="1"/>
    <xf numFmtId="3" fontId="12" fillId="0" borderId="7" xfId="0" applyNumberFormat="1" applyFont="1" applyBorder="1" applyAlignment="1">
      <alignment horizontal="right" vertical="center"/>
    </xf>
    <xf numFmtId="3" fontId="11" fillId="0" borderId="0" xfId="0" applyNumberFormat="1" applyFont="1" applyFill="1"/>
    <xf numFmtId="176" fontId="12" fillId="0" borderId="1" xfId="0" applyNumberFormat="1" applyFont="1" applyBorder="1" applyAlignment="1">
      <alignment vertical="center"/>
    </xf>
    <xf numFmtId="3" fontId="11" fillId="0" borderId="1" xfId="0" applyNumberFormat="1" applyFont="1" applyFill="1" applyBorder="1" applyAlignment="1">
      <alignment horizontal="left" vertical="center"/>
    </xf>
    <xf numFmtId="176" fontId="12" fillId="0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left" vertical="center"/>
    </xf>
    <xf numFmtId="3" fontId="12" fillId="0" borderId="1" xfId="0" applyNumberFormat="1" applyFont="1" applyFill="1" applyBorder="1" applyAlignment="1">
      <alignment horizontal="right" vertical="center"/>
    </xf>
    <xf numFmtId="176" fontId="12" fillId="0" borderId="3" xfId="0" applyNumberFormat="1" applyFont="1" applyBorder="1" applyAlignment="1">
      <alignment horizontal="right" vertical="center"/>
    </xf>
    <xf numFmtId="176" fontId="12" fillId="0" borderId="5" xfId="0" applyNumberFormat="1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/>
    </xf>
    <xf numFmtId="10" fontId="12" fillId="0" borderId="1" xfId="3" applyNumberFormat="1" applyFont="1" applyFill="1" applyBorder="1" applyAlignment="1">
      <alignment horizontal="right" vertical="center"/>
    </xf>
    <xf numFmtId="10" fontId="12" fillId="0" borderId="1" xfId="0" applyNumberFormat="1" applyFont="1" applyBorder="1" applyAlignment="1">
      <alignment horizontal="right" vertical="center"/>
    </xf>
    <xf numFmtId="176" fontId="12" fillId="0" borderId="13" xfId="0" applyNumberFormat="1" applyFont="1" applyBorder="1" applyAlignment="1">
      <alignment horizontal="right" vertical="center"/>
    </xf>
    <xf numFmtId="176" fontId="12" fillId="0" borderId="14" xfId="0" applyNumberFormat="1" applyFont="1" applyBorder="1" applyAlignment="1">
      <alignment horizontal="right" vertical="center"/>
    </xf>
    <xf numFmtId="176" fontId="1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left" vertical="center"/>
    </xf>
    <xf numFmtId="176" fontId="12" fillId="0" borderId="13" xfId="0" applyNumberFormat="1" applyFont="1" applyFill="1" applyBorder="1" applyAlignment="1">
      <alignment horizontal="right" vertical="center"/>
    </xf>
    <xf numFmtId="3" fontId="12" fillId="2" borderId="1" xfId="0" applyNumberFormat="1" applyFont="1" applyFill="1" applyBorder="1" applyAlignment="1">
      <alignment horizontal="center" vertical="center"/>
    </xf>
    <xf numFmtId="3" fontId="12" fillId="2" borderId="3" xfId="0" applyNumberFormat="1" applyFont="1" applyFill="1" applyBorder="1" applyAlignment="1">
      <alignment horizontal="center" vertical="center"/>
    </xf>
    <xf numFmtId="3" fontId="12" fillId="0" borderId="1" xfId="0" applyNumberFormat="1" applyFont="1" applyBorder="1" applyAlignment="1">
      <alignment horizontal="left" vertical="center" wrapText="1"/>
    </xf>
    <xf numFmtId="3" fontId="1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left" vertical="center"/>
    </xf>
    <xf numFmtId="3" fontId="16" fillId="0" borderId="0" xfId="0" applyNumberFormat="1" applyFont="1" applyAlignment="1">
      <alignment horizontal="right"/>
    </xf>
    <xf numFmtId="3" fontId="12" fillId="0" borderId="0" xfId="0" applyNumberFormat="1" applyFont="1" applyFill="1" applyBorder="1" applyAlignment="1">
      <alignment horizontal="center" vertical="center"/>
    </xf>
    <xf numFmtId="176" fontId="12" fillId="0" borderId="0" xfId="0" applyNumberFormat="1" applyFont="1" applyBorder="1" applyAlignment="1">
      <alignment horizontal="right" vertical="center"/>
    </xf>
    <xf numFmtId="3" fontId="12" fillId="0" borderId="1" xfId="0" applyNumberFormat="1" applyFont="1" applyBorder="1"/>
    <xf numFmtId="3" fontId="12" fillId="0" borderId="0" xfId="0" applyNumberFormat="1" applyFont="1" applyBorder="1"/>
    <xf numFmtId="3" fontId="12" fillId="0" borderId="0" xfId="0" applyNumberFormat="1" applyFont="1" applyFill="1"/>
    <xf numFmtId="3" fontId="19" fillId="0" borderId="0" xfId="0" applyNumberFormat="1" applyFont="1"/>
    <xf numFmtId="3" fontId="20" fillId="0" borderId="0" xfId="0" applyNumberFormat="1" applyFont="1" applyAlignment="1">
      <alignment vertical="center"/>
    </xf>
    <xf numFmtId="3" fontId="21" fillId="0" borderId="0" xfId="0" applyNumberFormat="1" applyFont="1" applyAlignment="1">
      <alignment horizontal="right" vertical="center"/>
    </xf>
    <xf numFmtId="3" fontId="17" fillId="2" borderId="1" xfId="0" applyNumberFormat="1" applyFont="1" applyFill="1" applyBorder="1" applyAlignment="1">
      <alignment horizontal="center" vertical="center"/>
    </xf>
    <xf numFmtId="3" fontId="17" fillId="2" borderId="1" xfId="0" applyNumberFormat="1" applyFont="1" applyFill="1" applyBorder="1" applyAlignment="1">
      <alignment horizontal="center" vertical="center" wrapText="1"/>
    </xf>
    <xf numFmtId="3" fontId="17" fillId="2" borderId="3" xfId="0" applyNumberFormat="1" applyFont="1" applyFill="1" applyBorder="1" applyAlignment="1">
      <alignment horizontal="center" vertical="center" wrapText="1"/>
    </xf>
    <xf numFmtId="3" fontId="17" fillId="2" borderId="5" xfId="0" applyNumberFormat="1" applyFont="1" applyFill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right" vertical="center"/>
    </xf>
    <xf numFmtId="3" fontId="12" fillId="0" borderId="5" xfId="0" applyNumberFormat="1" applyFont="1" applyFill="1" applyBorder="1" applyAlignment="1">
      <alignment horizontal="right" vertical="center"/>
    </xf>
    <xf numFmtId="3" fontId="12" fillId="0" borderId="9" xfId="0" applyNumberFormat="1" applyFont="1" applyFill="1" applyBorder="1" applyAlignment="1">
      <alignment horizontal="right" vertical="center"/>
    </xf>
    <xf numFmtId="3" fontId="12" fillId="0" borderId="0" xfId="0" applyNumberFormat="1" applyFont="1" applyAlignment="1">
      <alignment vertical="top"/>
    </xf>
    <xf numFmtId="3" fontId="12" fillId="0" borderId="0" xfId="0" applyNumberFormat="1" applyFont="1" applyAlignment="1">
      <alignment vertical="top" wrapText="1"/>
    </xf>
    <xf numFmtId="3" fontId="21" fillId="0" borderId="0" xfId="0" applyNumberFormat="1" applyFont="1" applyAlignment="1">
      <alignment vertical="center"/>
    </xf>
    <xf numFmtId="3" fontId="21" fillId="0" borderId="0" xfId="0" applyNumberFormat="1" applyFont="1" applyAlignment="1">
      <alignment horizontal="right"/>
    </xf>
    <xf numFmtId="3" fontId="17" fillId="2" borderId="3" xfId="0" applyNumberFormat="1" applyFont="1" applyFill="1" applyBorder="1" applyAlignment="1">
      <alignment horizontal="center" vertical="center"/>
    </xf>
    <xf numFmtId="3" fontId="15" fillId="0" borderId="0" xfId="0" applyNumberFormat="1" applyFont="1"/>
    <xf numFmtId="3" fontId="23" fillId="0" borderId="0" xfId="0" applyNumberFormat="1" applyFont="1"/>
    <xf numFmtId="3" fontId="12" fillId="2" borderId="1" xfId="0" applyNumberFormat="1" applyFont="1" applyFill="1" applyBorder="1" applyAlignment="1">
      <alignment horizontal="center" vertical="center" wrapText="1"/>
    </xf>
    <xf numFmtId="3" fontId="12" fillId="2" borderId="5" xfId="0" applyNumberFormat="1" applyFont="1" applyFill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left" vertical="center"/>
    </xf>
    <xf numFmtId="3" fontId="12" fillId="0" borderId="1" xfId="0" applyNumberFormat="1" applyFont="1" applyBorder="1" applyAlignment="1">
      <alignment horizontal="left" vertical="center" indent="1"/>
    </xf>
    <xf numFmtId="3" fontId="12" fillId="0" borderId="2" xfId="0" applyNumberFormat="1" applyFont="1" applyBorder="1" applyAlignment="1">
      <alignment horizontal="left" vertical="center" indent="1"/>
    </xf>
    <xf numFmtId="176" fontId="12" fillId="0" borderId="2" xfId="0" applyNumberFormat="1" applyFont="1" applyBorder="1" applyAlignment="1">
      <alignment horizontal="right" vertical="center"/>
    </xf>
    <xf numFmtId="3" fontId="12" fillId="0" borderId="8" xfId="0" applyNumberFormat="1" applyFont="1" applyBorder="1" applyAlignment="1">
      <alignment horizontal="left" vertical="center" indent="1"/>
    </xf>
    <xf numFmtId="176" fontId="12" fillId="0" borderId="8" xfId="0" applyNumberFormat="1" applyFont="1" applyBorder="1" applyAlignment="1">
      <alignment horizontal="right" vertical="center"/>
    </xf>
    <xf numFmtId="3" fontId="12" fillId="0" borderId="9" xfId="0" applyNumberFormat="1" applyFont="1" applyBorder="1" applyAlignment="1">
      <alignment horizontal="center" vertical="center"/>
    </xf>
    <xf numFmtId="176" fontId="12" fillId="0" borderId="9" xfId="0" applyNumberFormat="1" applyFont="1" applyBorder="1" applyAlignment="1">
      <alignment horizontal="right" vertical="center"/>
    </xf>
    <xf numFmtId="3" fontId="12" fillId="0" borderId="12" xfId="0" applyNumberFormat="1" applyFont="1" applyBorder="1" applyAlignment="1">
      <alignment horizontal="center" vertical="center"/>
    </xf>
    <xf numFmtId="176" fontId="12" fillId="0" borderId="12" xfId="0" applyNumberFormat="1" applyFont="1" applyBorder="1" applyAlignment="1">
      <alignment horizontal="right" vertical="center"/>
    </xf>
    <xf numFmtId="177" fontId="12" fillId="0" borderId="0" xfId="0" applyNumberFormat="1" applyFont="1"/>
    <xf numFmtId="3" fontId="12" fillId="2" borderId="4" xfId="0" applyNumberFormat="1" applyFont="1" applyFill="1" applyBorder="1" applyAlignment="1">
      <alignment horizontal="center" vertical="center"/>
    </xf>
    <xf numFmtId="3" fontId="12" fillId="2" borderId="5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right" vertical="center"/>
    </xf>
    <xf numFmtId="176" fontId="12" fillId="0" borderId="5" xfId="0" applyNumberFormat="1" applyFont="1" applyFill="1" applyBorder="1" applyAlignment="1">
      <alignment horizontal="right" vertical="center"/>
    </xf>
    <xf numFmtId="176" fontId="12" fillId="0" borderId="7" xfId="0" applyNumberFormat="1" applyFont="1" applyFill="1" applyBorder="1" applyAlignment="1">
      <alignment horizontal="right" vertical="center"/>
    </xf>
    <xf numFmtId="176" fontId="12" fillId="0" borderId="14" xfId="0" applyNumberFormat="1" applyFont="1" applyFill="1" applyBorder="1" applyAlignment="1">
      <alignment horizontal="right" vertical="center"/>
    </xf>
    <xf numFmtId="3" fontId="12" fillId="2" borderId="6" xfId="0" applyNumberFormat="1" applyFont="1" applyFill="1" applyBorder="1" applyAlignment="1">
      <alignment horizontal="center" vertical="center"/>
    </xf>
    <xf numFmtId="3" fontId="12" fillId="0" borderId="6" xfId="0" applyNumberFormat="1" applyFont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center" vertical="center"/>
    </xf>
    <xf numFmtId="3" fontId="12" fillId="0" borderId="7" xfId="0" applyNumberFormat="1" applyFont="1" applyFill="1" applyBorder="1" applyAlignment="1">
      <alignment horizontal="center" vertical="center"/>
    </xf>
    <xf numFmtId="3" fontId="12" fillId="0" borderId="1" xfId="0" applyNumberFormat="1" applyFont="1" applyBorder="1" applyAlignment="1">
      <alignment horizontal="left" vertical="center" shrinkToFit="1"/>
    </xf>
    <xf numFmtId="3" fontId="12" fillId="0" borderId="1" xfId="0" applyNumberFormat="1" applyFont="1" applyFill="1" applyBorder="1" applyAlignment="1">
      <alignment horizontal="left" vertical="center" shrinkToFit="1"/>
    </xf>
    <xf numFmtId="3" fontId="12" fillId="0" borderId="7" xfId="0" applyNumberFormat="1" applyFont="1" applyBorder="1" applyAlignment="1">
      <alignment horizontal="left" vertical="center" shrinkToFit="1"/>
    </xf>
    <xf numFmtId="3" fontId="16" fillId="0" borderId="0" xfId="0" applyNumberFormat="1" applyFont="1" applyAlignment="1">
      <alignment vertical="center"/>
    </xf>
    <xf numFmtId="3" fontId="16" fillId="0" borderId="0" xfId="0" applyNumberFormat="1" applyFont="1"/>
    <xf numFmtId="176" fontId="21" fillId="0" borderId="1" xfId="0" applyNumberFormat="1" applyFont="1" applyBorder="1" applyAlignment="1">
      <alignment horizontal="right" vertical="center"/>
    </xf>
    <xf numFmtId="3" fontId="23" fillId="0" borderId="6" xfId="0" applyNumberFormat="1" applyFont="1" applyBorder="1" applyAlignment="1">
      <alignment horizontal="center" vertical="center"/>
    </xf>
    <xf numFmtId="3" fontId="21" fillId="0" borderId="6" xfId="0" applyNumberFormat="1" applyFont="1" applyBorder="1" applyAlignment="1">
      <alignment vertical="center"/>
    </xf>
    <xf numFmtId="3" fontId="15" fillId="0" borderId="0" xfId="0" applyNumberFormat="1" applyFont="1" applyAlignment="1">
      <alignment horizontal="left"/>
    </xf>
    <xf numFmtId="3" fontId="15" fillId="0" borderId="11" xfId="0" applyNumberFormat="1" applyFont="1" applyBorder="1" applyAlignment="1">
      <alignment horizontal="left" vertical="center"/>
    </xf>
    <xf numFmtId="3" fontId="22" fillId="0" borderId="11" xfId="0" applyNumberFormat="1" applyFont="1" applyBorder="1" applyAlignment="1">
      <alignment horizontal="left" vertical="center"/>
    </xf>
    <xf numFmtId="3" fontId="23" fillId="0" borderId="11" xfId="0" applyNumberFormat="1" applyFont="1" applyBorder="1" applyAlignment="1">
      <alignment horizontal="left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/>
    </xf>
    <xf numFmtId="3" fontId="12" fillId="2" borderId="3" xfId="0" applyNumberFormat="1" applyFont="1" applyFill="1" applyBorder="1" applyAlignment="1">
      <alignment horizontal="center" vertical="center"/>
    </xf>
    <xf numFmtId="3" fontId="12" fillId="2" borderId="5" xfId="0" applyNumberFormat="1" applyFont="1" applyFill="1" applyBorder="1" applyAlignment="1">
      <alignment horizontal="center" vertical="center" wrapText="1"/>
    </xf>
    <xf numFmtId="3" fontId="12" fillId="2" borderId="5" xfId="0" applyNumberFormat="1" applyFont="1" applyFill="1" applyBorder="1" applyAlignment="1">
      <alignment horizontal="center" vertical="center"/>
    </xf>
    <xf numFmtId="3" fontId="12" fillId="0" borderId="1" xfId="0" applyNumberFormat="1" applyFont="1" applyBorder="1" applyAlignment="1">
      <alignment horizontal="right" vertical="center"/>
    </xf>
    <xf numFmtId="3" fontId="12" fillId="0" borderId="6" xfId="0" applyNumberFormat="1" applyFont="1" applyBorder="1" applyAlignment="1">
      <alignment horizontal="right" vertical="center"/>
    </xf>
    <xf numFmtId="3" fontId="12" fillId="0" borderId="4" xfId="0" applyNumberFormat="1" applyFont="1" applyBorder="1" applyAlignment="1">
      <alignment horizontal="center" vertical="center"/>
    </xf>
    <xf numFmtId="3" fontId="12" fillId="0" borderId="5" xfId="0" applyNumberFormat="1" applyFont="1" applyBorder="1" applyAlignment="1">
      <alignment horizontal="center" vertical="center"/>
    </xf>
    <xf numFmtId="3" fontId="15" fillId="0" borderId="11" xfId="0" applyNumberFormat="1" applyFont="1" applyBorder="1" applyAlignment="1">
      <alignment horizontal="left"/>
    </xf>
    <xf numFmtId="3" fontId="21" fillId="0" borderId="0" xfId="0" applyNumberFormat="1" applyFont="1" applyAlignment="1">
      <alignment horizontal="right"/>
    </xf>
    <xf numFmtId="3" fontId="12" fillId="2" borderId="6" xfId="0" applyNumberFormat="1" applyFont="1" applyFill="1" applyBorder="1" applyAlignment="1">
      <alignment horizontal="center" vertical="center" wrapText="1"/>
    </xf>
    <xf numFmtId="3" fontId="12" fillId="2" borderId="4" xfId="0" applyNumberFormat="1" applyFont="1" applyFill="1" applyBorder="1" applyAlignment="1">
      <alignment horizontal="center" vertical="center"/>
    </xf>
    <xf numFmtId="3" fontId="10" fillId="0" borderId="1" xfId="0" applyNumberFormat="1" applyFont="1" applyBorder="1" applyAlignment="1">
      <alignment horizontal="left" vertical="center" wrapText="1"/>
    </xf>
    <xf numFmtId="3" fontId="12" fillId="0" borderId="1" xfId="0" applyNumberFormat="1" applyFont="1" applyBorder="1" applyAlignment="1">
      <alignment horizontal="left" vertical="center" wrapText="1"/>
    </xf>
    <xf numFmtId="3" fontId="1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left" vertical="center"/>
    </xf>
    <xf numFmtId="3" fontId="9" fillId="0" borderId="0" xfId="0" applyNumberFormat="1" applyFont="1" applyAlignment="1">
      <alignment horizontal="left"/>
    </xf>
    <xf numFmtId="3" fontId="12" fillId="0" borderId="1" xfId="0" applyNumberFormat="1" applyFont="1" applyBorder="1" applyAlignment="1">
      <alignment vertical="center"/>
    </xf>
    <xf numFmtId="3" fontId="12" fillId="0" borderId="1" xfId="0" applyNumberFormat="1" applyFont="1" applyBorder="1" applyAlignment="1">
      <alignment horizontal="center" vertical="center" wrapText="1"/>
    </xf>
    <xf numFmtId="3" fontId="23" fillId="2" borderId="6" xfId="0" applyNumberFormat="1" applyFont="1" applyFill="1" applyBorder="1" applyAlignment="1">
      <alignment horizontal="center" vertical="center"/>
    </xf>
    <xf numFmtId="3" fontId="23" fillId="0" borderId="10" xfId="0" applyNumberFormat="1" applyFont="1" applyBorder="1" applyAlignment="1">
      <alignment vertical="center"/>
    </xf>
    <xf numFmtId="3" fontId="23" fillId="2" borderId="1" xfId="0" applyNumberFormat="1" applyFont="1" applyFill="1" applyBorder="1" applyAlignment="1">
      <alignment horizontal="center" vertical="center"/>
    </xf>
    <xf numFmtId="3" fontId="23" fillId="0" borderId="2" xfId="0" applyNumberFormat="1" applyFont="1" applyBorder="1" applyAlignment="1">
      <alignment vertical="center"/>
    </xf>
  </cellXfs>
  <cellStyles count="4">
    <cellStyle name="パーセント" xfId="3" builtinId="5"/>
    <cellStyle name="標準" xfId="0" builtinId="0"/>
    <cellStyle name="標準 2 2 2" xfId="1"/>
    <cellStyle name="標準 2 4" xfId="2"/>
  </cellStyles>
  <dxfs count="0"/>
  <tableStyles count="0" defaultTableStyle="TableStyleMedium2" defaultPivotStyle="PivotStyleLight16"/>
  <colors>
    <mruColors>
      <color rgb="FF4472C4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133351</xdr:rowOff>
    </xdr:from>
    <xdr:to>
      <xdr:col>3</xdr:col>
      <xdr:colOff>276225</xdr:colOff>
      <xdr:row>5</xdr:row>
      <xdr:rowOff>152401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705100" y="2028826"/>
          <a:ext cx="2619375" cy="476250"/>
        </a:xfrm>
        <a:prstGeom prst="roundRect">
          <a:avLst>
            <a:gd name="adj" fmla="val 3303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>
            <a:lnSpc>
              <a:spcPts val="3840"/>
            </a:lnSpc>
          </a:pPr>
          <a:r>
            <a:rPr kumimoji="1" lang="ja-JP" altLang="en-US" sz="3200"/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2</xdr:col>
      <xdr:colOff>1104900</xdr:colOff>
      <xdr:row>6</xdr:row>
      <xdr:rowOff>19050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352675" y="2009775"/>
          <a:ext cx="2619375" cy="476250"/>
        </a:xfrm>
        <a:prstGeom prst="roundRect">
          <a:avLst>
            <a:gd name="adj" fmla="val 3303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>
            <a:lnSpc>
              <a:spcPts val="3840"/>
            </a:lnSpc>
          </a:pPr>
          <a:r>
            <a:rPr kumimoji="1" lang="ja-JP" altLang="en-US" sz="3200"/>
            <a:t>該当なし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11</xdr:row>
      <xdr:rowOff>66675</xdr:rowOff>
    </xdr:from>
    <xdr:to>
      <xdr:col>4</xdr:col>
      <xdr:colOff>314325</xdr:colOff>
      <xdr:row>12</xdr:row>
      <xdr:rowOff>142875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1752600" y="3067050"/>
          <a:ext cx="2495550" cy="495300"/>
        </a:xfrm>
        <a:prstGeom prst="roundRect">
          <a:avLst>
            <a:gd name="adj" fmla="val 33031"/>
          </a:avLst>
        </a:prstGeom>
        <a:ln w="285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>
            <a:lnSpc>
              <a:spcPts val="3840"/>
            </a:lnSpc>
          </a:pPr>
          <a:r>
            <a:rPr kumimoji="1" lang="ja-JP" altLang="en-US" sz="3200"/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zoomScaleNormal="100" workbookViewId="0">
      <selection activeCell="C9" sqref="C9"/>
    </sheetView>
  </sheetViews>
  <sheetFormatPr defaultColWidth="8.875" defaultRowHeight="15.75" x14ac:dyDescent="0.35"/>
  <cols>
    <col min="1" max="1" width="30.875" style="19" customWidth="1"/>
    <col min="2" max="8" width="15.875" style="19" customWidth="1"/>
    <col min="9" max="9" width="10.125" style="19" bestFit="1" customWidth="1"/>
    <col min="10" max="16384" width="8.875" style="19"/>
  </cols>
  <sheetData>
    <row r="1" spans="1:8" x14ac:dyDescent="0.35">
      <c r="A1" s="19" t="s">
        <v>177</v>
      </c>
    </row>
    <row r="2" spans="1:8" ht="25.5" x14ac:dyDescent="0.5">
      <c r="A2" s="48" t="s">
        <v>178</v>
      </c>
    </row>
    <row r="3" spans="1:8" ht="19.5" x14ac:dyDescent="0.4">
      <c r="A3" s="96" t="s">
        <v>179</v>
      </c>
      <c r="B3" s="96"/>
    </row>
    <row r="4" spans="1:8" ht="19.5" x14ac:dyDescent="0.4">
      <c r="A4" s="96" t="s">
        <v>180</v>
      </c>
      <c r="B4" s="96"/>
    </row>
    <row r="5" spans="1:8" ht="19.5" x14ac:dyDescent="0.35">
      <c r="A5" s="97" t="s">
        <v>181</v>
      </c>
      <c r="B5" s="97"/>
      <c r="C5" s="49"/>
      <c r="D5" s="49"/>
      <c r="E5" s="49"/>
      <c r="F5" s="49"/>
      <c r="G5" s="49"/>
      <c r="H5" s="50" t="s">
        <v>182</v>
      </c>
    </row>
    <row r="6" spans="1:8" ht="47.25" x14ac:dyDescent="0.35">
      <c r="A6" s="51" t="s">
        <v>80</v>
      </c>
      <c r="B6" s="52" t="s">
        <v>103</v>
      </c>
      <c r="C6" s="52" t="s">
        <v>104</v>
      </c>
      <c r="D6" s="53" t="s">
        <v>105</v>
      </c>
      <c r="E6" s="52" t="s">
        <v>106</v>
      </c>
      <c r="F6" s="52" t="s">
        <v>107</v>
      </c>
      <c r="G6" s="54" t="s">
        <v>108</v>
      </c>
      <c r="H6" s="52" t="s">
        <v>109</v>
      </c>
    </row>
    <row r="7" spans="1:8" x14ac:dyDescent="0.35">
      <c r="A7" s="41" t="s">
        <v>110</v>
      </c>
      <c r="B7" s="26">
        <f>SUM(B8:B16)</f>
        <v>45153592488</v>
      </c>
      <c r="C7" s="26">
        <f>SUM(C8:C16)</f>
        <v>607419507</v>
      </c>
      <c r="D7" s="55">
        <f>SUM(D8:D16)</f>
        <v>134346728</v>
      </c>
      <c r="E7" s="26">
        <f>B7+C7-D7</f>
        <v>45626665267</v>
      </c>
      <c r="F7" s="26">
        <f>SUM(F8:F16)</f>
        <v>21284604639</v>
      </c>
      <c r="G7" s="56">
        <f>SUM(G8:G16)</f>
        <v>649279395</v>
      </c>
      <c r="H7" s="26">
        <f>E7-F7</f>
        <v>24342060628</v>
      </c>
    </row>
    <row r="8" spans="1:8" x14ac:dyDescent="0.35">
      <c r="A8" s="41" t="s">
        <v>111</v>
      </c>
      <c r="B8" s="26">
        <v>14404221031</v>
      </c>
      <c r="C8" s="26">
        <v>74591827</v>
      </c>
      <c r="D8" s="55">
        <v>110899728</v>
      </c>
      <c r="E8" s="26">
        <f t="shared" ref="E8:E23" si="0">B8+C8-D8</f>
        <v>14367913130</v>
      </c>
      <c r="F8" s="26">
        <v>0</v>
      </c>
      <c r="G8" s="56">
        <v>0</v>
      </c>
      <c r="H8" s="26">
        <f t="shared" ref="H8:H24" si="1">E8-F8</f>
        <v>14367913130</v>
      </c>
    </row>
    <row r="9" spans="1:8" x14ac:dyDescent="0.35">
      <c r="A9" s="41" t="s">
        <v>112</v>
      </c>
      <c r="B9" s="26">
        <v>0</v>
      </c>
      <c r="C9" s="26">
        <v>0</v>
      </c>
      <c r="D9" s="55">
        <v>0</v>
      </c>
      <c r="E9" s="26">
        <f t="shared" si="0"/>
        <v>0</v>
      </c>
      <c r="F9" s="26">
        <v>0</v>
      </c>
      <c r="G9" s="56">
        <v>0</v>
      </c>
      <c r="H9" s="26">
        <f t="shared" si="1"/>
        <v>0</v>
      </c>
    </row>
    <row r="10" spans="1:8" x14ac:dyDescent="0.35">
      <c r="A10" s="41" t="s">
        <v>113</v>
      </c>
      <c r="B10" s="26">
        <v>29418950936</v>
      </c>
      <c r="C10" s="26">
        <v>433054820</v>
      </c>
      <c r="D10" s="55">
        <v>0</v>
      </c>
      <c r="E10" s="26">
        <f t="shared" si="0"/>
        <v>29852005756</v>
      </c>
      <c r="F10" s="26">
        <v>20144188575</v>
      </c>
      <c r="G10" s="56">
        <v>637130744</v>
      </c>
      <c r="H10" s="26">
        <f>E10-F10</f>
        <v>9707817181</v>
      </c>
    </row>
    <row r="11" spans="1:8" x14ac:dyDescent="0.35">
      <c r="A11" s="41" t="s">
        <v>114</v>
      </c>
      <c r="B11" s="26">
        <v>1291379001</v>
      </c>
      <c r="C11" s="26">
        <v>88259050</v>
      </c>
      <c r="D11" s="55">
        <v>0</v>
      </c>
      <c r="E11" s="26">
        <f t="shared" si="0"/>
        <v>1379638051</v>
      </c>
      <c r="F11" s="26">
        <v>1140416064</v>
      </c>
      <c r="G11" s="56">
        <v>12148651</v>
      </c>
      <c r="H11" s="26">
        <f t="shared" si="1"/>
        <v>239221987</v>
      </c>
    </row>
    <row r="12" spans="1:8" x14ac:dyDescent="0.35">
      <c r="A12" s="41" t="s">
        <v>115</v>
      </c>
      <c r="B12" s="26">
        <v>0</v>
      </c>
      <c r="C12" s="26">
        <v>0</v>
      </c>
      <c r="D12" s="55">
        <v>0</v>
      </c>
      <c r="E12" s="26">
        <f t="shared" si="0"/>
        <v>0</v>
      </c>
      <c r="F12" s="26">
        <v>0</v>
      </c>
      <c r="G12" s="56">
        <v>0</v>
      </c>
      <c r="H12" s="26">
        <f t="shared" si="1"/>
        <v>0</v>
      </c>
    </row>
    <row r="13" spans="1:8" x14ac:dyDescent="0.35">
      <c r="A13" s="41" t="s">
        <v>116</v>
      </c>
      <c r="B13" s="26">
        <v>0</v>
      </c>
      <c r="C13" s="26">
        <v>0</v>
      </c>
      <c r="D13" s="55">
        <v>0</v>
      </c>
      <c r="E13" s="26">
        <f t="shared" si="0"/>
        <v>0</v>
      </c>
      <c r="F13" s="26">
        <v>0</v>
      </c>
      <c r="G13" s="56">
        <v>0</v>
      </c>
      <c r="H13" s="26">
        <f t="shared" si="1"/>
        <v>0</v>
      </c>
    </row>
    <row r="14" spans="1:8" x14ac:dyDescent="0.35">
      <c r="A14" s="41" t="s">
        <v>117</v>
      </c>
      <c r="B14" s="26">
        <v>0</v>
      </c>
      <c r="C14" s="26">
        <v>0</v>
      </c>
      <c r="D14" s="55">
        <v>0</v>
      </c>
      <c r="E14" s="26">
        <f t="shared" si="0"/>
        <v>0</v>
      </c>
      <c r="F14" s="26">
        <v>0</v>
      </c>
      <c r="G14" s="56">
        <v>0</v>
      </c>
      <c r="H14" s="26">
        <f t="shared" si="1"/>
        <v>0</v>
      </c>
    </row>
    <row r="15" spans="1:8" x14ac:dyDescent="0.35">
      <c r="A15" s="41" t="s">
        <v>137</v>
      </c>
      <c r="B15" s="26">
        <v>0</v>
      </c>
      <c r="C15" s="26">
        <v>0</v>
      </c>
      <c r="D15" s="55">
        <v>0</v>
      </c>
      <c r="E15" s="26">
        <f t="shared" si="0"/>
        <v>0</v>
      </c>
      <c r="F15" s="26">
        <v>0</v>
      </c>
      <c r="G15" s="56">
        <v>0</v>
      </c>
      <c r="H15" s="26">
        <f t="shared" si="1"/>
        <v>0</v>
      </c>
    </row>
    <row r="16" spans="1:8" x14ac:dyDescent="0.35">
      <c r="A16" s="41" t="s">
        <v>118</v>
      </c>
      <c r="B16" s="26">
        <v>39041520</v>
      </c>
      <c r="C16" s="26">
        <v>11513810</v>
      </c>
      <c r="D16" s="55">
        <v>23447000</v>
      </c>
      <c r="E16" s="26">
        <f t="shared" si="0"/>
        <v>27108330</v>
      </c>
      <c r="F16" s="26">
        <v>0</v>
      </c>
      <c r="G16" s="56">
        <v>0</v>
      </c>
      <c r="H16" s="26">
        <f>E16-F16</f>
        <v>27108330</v>
      </c>
    </row>
    <row r="17" spans="1:8" x14ac:dyDescent="0.35">
      <c r="A17" s="41" t="s">
        <v>119</v>
      </c>
      <c r="B17" s="26">
        <f>SUM(B18:B22)</f>
        <v>32458874914</v>
      </c>
      <c r="C17" s="26">
        <f>SUM(C18:C22)</f>
        <v>532968048</v>
      </c>
      <c r="D17" s="55">
        <f>SUM(D18:D22)</f>
        <v>135853949</v>
      </c>
      <c r="E17" s="26">
        <f t="shared" si="0"/>
        <v>32855989013</v>
      </c>
      <c r="F17" s="26">
        <f>SUM(F18:F22)</f>
        <v>15527151282</v>
      </c>
      <c r="G17" s="56">
        <f>SUM(G18:G22)</f>
        <v>468723251</v>
      </c>
      <c r="H17" s="26">
        <f t="shared" si="1"/>
        <v>17328837731</v>
      </c>
    </row>
    <row r="18" spans="1:8" x14ac:dyDescent="0.35">
      <c r="A18" s="41" t="s">
        <v>111</v>
      </c>
      <c r="B18" s="26">
        <v>8846053573</v>
      </c>
      <c r="C18" s="26">
        <f>36830388+11025834+110899728</f>
        <v>158755950</v>
      </c>
      <c r="D18" s="55">
        <f>3+9741631</f>
        <v>9741634</v>
      </c>
      <c r="E18" s="26">
        <f t="shared" si="0"/>
        <v>8995067889</v>
      </c>
      <c r="F18" s="26">
        <v>0</v>
      </c>
      <c r="G18" s="56">
        <v>0</v>
      </c>
      <c r="H18" s="26">
        <f t="shared" si="1"/>
        <v>8995067889</v>
      </c>
    </row>
    <row r="19" spans="1:8" x14ac:dyDescent="0.35">
      <c r="A19" s="41" t="s">
        <v>113</v>
      </c>
      <c r="B19" s="26">
        <v>0</v>
      </c>
      <c r="C19" s="26">
        <v>0</v>
      </c>
      <c r="D19" s="55">
        <v>0</v>
      </c>
      <c r="E19" s="26">
        <f t="shared" si="0"/>
        <v>0</v>
      </c>
      <c r="F19" s="26">
        <v>0</v>
      </c>
      <c r="G19" s="56">
        <v>0</v>
      </c>
      <c r="H19" s="26">
        <f t="shared" si="1"/>
        <v>0</v>
      </c>
    </row>
    <row r="20" spans="1:8" x14ac:dyDescent="0.35">
      <c r="A20" s="41" t="s">
        <v>114</v>
      </c>
      <c r="B20" s="26">
        <v>23474684306</v>
      </c>
      <c r="C20" s="26">
        <v>361514419</v>
      </c>
      <c r="D20" s="55">
        <v>0</v>
      </c>
      <c r="E20" s="26">
        <f t="shared" si="0"/>
        <v>23836198725</v>
      </c>
      <c r="F20" s="26">
        <v>15527151282</v>
      </c>
      <c r="G20" s="56">
        <v>468723251</v>
      </c>
      <c r="H20" s="26">
        <f>E20-F20</f>
        <v>8309047443</v>
      </c>
    </row>
    <row r="21" spans="1:8" x14ac:dyDescent="0.35">
      <c r="A21" s="41" t="s">
        <v>137</v>
      </c>
      <c r="B21" s="26">
        <v>0</v>
      </c>
      <c r="C21" s="26">
        <v>0</v>
      </c>
      <c r="D21" s="55">
        <v>0</v>
      </c>
      <c r="E21" s="26">
        <f t="shared" si="0"/>
        <v>0</v>
      </c>
      <c r="F21" s="26">
        <v>0</v>
      </c>
      <c r="G21" s="56">
        <v>0</v>
      </c>
      <c r="H21" s="26">
        <f t="shared" si="1"/>
        <v>0</v>
      </c>
    </row>
    <row r="22" spans="1:8" x14ac:dyDescent="0.35">
      <c r="A22" s="41" t="s">
        <v>118</v>
      </c>
      <c r="B22" s="26">
        <v>138137035</v>
      </c>
      <c r="C22" s="26">
        <v>12697679</v>
      </c>
      <c r="D22" s="55">
        <f>121554536+1568235+2989544</f>
        <v>126112315</v>
      </c>
      <c r="E22" s="26">
        <f>B22+C22-D22</f>
        <v>24722399</v>
      </c>
      <c r="F22" s="26">
        <v>0</v>
      </c>
      <c r="G22" s="56">
        <v>0</v>
      </c>
      <c r="H22" s="26">
        <f>E22-F22</f>
        <v>24722399</v>
      </c>
    </row>
    <row r="23" spans="1:8" x14ac:dyDescent="0.35">
      <c r="A23" s="41" t="s">
        <v>120</v>
      </c>
      <c r="B23" s="26">
        <v>1051813736</v>
      </c>
      <c r="C23" s="26">
        <v>110245554</v>
      </c>
      <c r="D23" s="55">
        <v>5335000</v>
      </c>
      <c r="E23" s="26">
        <f t="shared" si="0"/>
        <v>1156724290</v>
      </c>
      <c r="F23" s="26">
        <v>742090268</v>
      </c>
      <c r="G23" s="56">
        <v>129364259</v>
      </c>
      <c r="H23" s="26">
        <f>E23-F23</f>
        <v>414634022</v>
      </c>
    </row>
    <row r="24" spans="1:8" x14ac:dyDescent="0.35">
      <c r="A24" s="41" t="s">
        <v>9</v>
      </c>
      <c r="B24" s="26">
        <f>B7+B17+B23</f>
        <v>78664281138</v>
      </c>
      <c r="C24" s="26">
        <f>C7+C17+C23</f>
        <v>1250633109</v>
      </c>
      <c r="D24" s="55">
        <f>D7+D17+D23</f>
        <v>275535677</v>
      </c>
      <c r="E24" s="57">
        <f>B24+C24-D24</f>
        <v>79639378570</v>
      </c>
      <c r="F24" s="57">
        <f>F7+F17+F23</f>
        <v>37553846189</v>
      </c>
      <c r="G24" s="56">
        <f>G7+G17+G23</f>
        <v>1247366905</v>
      </c>
      <c r="H24" s="26">
        <f t="shared" si="1"/>
        <v>42085532381</v>
      </c>
    </row>
    <row r="25" spans="1:8" x14ac:dyDescent="0.35">
      <c r="C25" s="58"/>
      <c r="G25" s="59"/>
    </row>
    <row r="26" spans="1:8" x14ac:dyDescent="0.35">
      <c r="C26" s="58"/>
      <c r="G26" s="59"/>
    </row>
    <row r="27" spans="1:8" x14ac:dyDescent="0.35">
      <c r="G27" s="59"/>
    </row>
    <row r="28" spans="1:8" x14ac:dyDescent="0.35">
      <c r="G28" s="59"/>
    </row>
  </sheetData>
  <mergeCells count="3">
    <mergeCell ref="A3:B3"/>
    <mergeCell ref="A4:B4"/>
    <mergeCell ref="A5:B5"/>
  </mergeCells>
  <phoneticPr fontId="1"/>
  <pageMargins left="0.59055118110236227" right="0.39370078740157483" top="0.39370078740157483" bottom="0.39370078740157483" header="0.19685039370078741" footer="0.19685039370078741"/>
  <pageSetup paperSize="9" scale="88" orientation="landscape" r:id="rId1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workbookViewId="0">
      <selection activeCell="B17" sqref="B17"/>
    </sheetView>
  </sheetViews>
  <sheetFormatPr defaultColWidth="8.875" defaultRowHeight="15.75" x14ac:dyDescent="0.35"/>
  <cols>
    <col min="1" max="1" width="25.875" style="1" customWidth="1"/>
    <col min="2" max="2" width="28.875" style="1" bestFit="1" customWidth="1"/>
    <col min="3" max="3" width="23.875" style="1" bestFit="1" customWidth="1"/>
    <col min="4" max="4" width="16.875" style="1" customWidth="1"/>
    <col min="5" max="5" width="45.5" style="1" bestFit="1" customWidth="1"/>
    <col min="6" max="6" width="11.5" style="1" bestFit="1" customWidth="1"/>
    <col min="7" max="16384" width="8.875" style="1"/>
  </cols>
  <sheetData>
    <row r="1" spans="1:6" ht="19.5" x14ac:dyDescent="0.4">
      <c r="A1" s="119" t="s">
        <v>197</v>
      </c>
      <c r="B1" s="119"/>
    </row>
    <row r="2" spans="1:6" ht="19.5" x14ac:dyDescent="0.4">
      <c r="A2" s="9" t="s">
        <v>198</v>
      </c>
      <c r="E2" s="8" t="s">
        <v>24</v>
      </c>
    </row>
    <row r="3" spans="1:6" ht="22.5" customHeight="1" x14ac:dyDescent="0.35">
      <c r="A3" s="2" t="s">
        <v>80</v>
      </c>
      <c r="B3" s="2" t="s">
        <v>86</v>
      </c>
      <c r="C3" s="2" t="s">
        <v>87</v>
      </c>
      <c r="D3" s="2" t="s">
        <v>88</v>
      </c>
      <c r="E3" s="2" t="s">
        <v>89</v>
      </c>
    </row>
    <row r="4" spans="1:6" s="11" customFormat="1" ht="18" customHeight="1" x14ac:dyDescent="0.35">
      <c r="A4" s="115" t="s">
        <v>90</v>
      </c>
      <c r="B4" s="25" t="s">
        <v>210</v>
      </c>
      <c r="C4" s="25" t="s">
        <v>211</v>
      </c>
      <c r="D4" s="13">
        <v>25000000</v>
      </c>
      <c r="E4" s="88" t="s">
        <v>212</v>
      </c>
    </row>
    <row r="5" spans="1:6" s="11" customFormat="1" ht="18" customHeight="1" x14ac:dyDescent="0.35">
      <c r="A5" s="115"/>
      <c r="B5" s="25" t="s">
        <v>224</v>
      </c>
      <c r="C5" s="25" t="s">
        <v>223</v>
      </c>
      <c r="D5" s="13">
        <v>20250000</v>
      </c>
      <c r="E5" s="89" t="s">
        <v>225</v>
      </c>
    </row>
    <row r="6" spans="1:6" s="11" customFormat="1" ht="18" customHeight="1" x14ac:dyDescent="0.35">
      <c r="A6" s="115"/>
      <c r="B6" s="25" t="s">
        <v>163</v>
      </c>
      <c r="C6" s="25"/>
      <c r="D6" s="13">
        <v>9581223</v>
      </c>
      <c r="E6" s="89"/>
    </row>
    <row r="7" spans="1:6" s="11" customFormat="1" ht="18" customHeight="1" x14ac:dyDescent="0.35">
      <c r="A7" s="116"/>
      <c r="B7" s="25"/>
      <c r="C7" s="25"/>
      <c r="D7" s="13"/>
      <c r="E7" s="88"/>
    </row>
    <row r="8" spans="1:6" s="11" customFormat="1" ht="18" customHeight="1" x14ac:dyDescent="0.35">
      <c r="A8" s="117"/>
      <c r="B8" s="86" t="s">
        <v>91</v>
      </c>
      <c r="C8" s="87"/>
      <c r="D8" s="13">
        <f>SUM(D4:D7)</f>
        <v>54831223</v>
      </c>
      <c r="E8" s="90"/>
    </row>
    <row r="9" spans="1:6" s="11" customFormat="1" ht="18" customHeight="1" x14ac:dyDescent="0.35">
      <c r="A9" s="118" t="s">
        <v>92</v>
      </c>
      <c r="B9" s="25" t="s">
        <v>158</v>
      </c>
      <c r="C9" s="25" t="s">
        <v>157</v>
      </c>
      <c r="D9" s="13">
        <v>542280000</v>
      </c>
      <c r="E9" s="88" t="s">
        <v>165</v>
      </c>
      <c r="F9" s="21"/>
    </row>
    <row r="10" spans="1:6" s="11" customFormat="1" ht="18" customHeight="1" x14ac:dyDescent="0.35">
      <c r="A10" s="118"/>
      <c r="B10" s="25" t="s">
        <v>168</v>
      </c>
      <c r="C10" s="25" t="s">
        <v>164</v>
      </c>
      <c r="D10" s="26">
        <v>407389910</v>
      </c>
      <c r="E10" s="89" t="s">
        <v>169</v>
      </c>
      <c r="F10" s="21"/>
    </row>
    <row r="11" spans="1:6" s="11" customFormat="1" ht="18" customHeight="1" x14ac:dyDescent="0.35">
      <c r="A11" s="118"/>
      <c r="B11" s="25" t="s">
        <v>222</v>
      </c>
      <c r="C11" s="25" t="s">
        <v>160</v>
      </c>
      <c r="D11" s="13">
        <v>346209026</v>
      </c>
      <c r="E11" s="88" t="s">
        <v>167</v>
      </c>
      <c r="F11" s="21"/>
    </row>
    <row r="12" spans="1:6" s="11" customFormat="1" ht="18" customHeight="1" x14ac:dyDescent="0.35">
      <c r="A12" s="118"/>
      <c r="B12" s="25" t="s">
        <v>207</v>
      </c>
      <c r="C12" s="25" t="s">
        <v>205</v>
      </c>
      <c r="D12" s="13">
        <v>367860000</v>
      </c>
      <c r="E12" s="88" t="s">
        <v>206</v>
      </c>
    </row>
    <row r="13" spans="1:6" s="11" customFormat="1" ht="18" customHeight="1" x14ac:dyDescent="0.35">
      <c r="A13" s="118"/>
      <c r="B13" s="25" t="s">
        <v>159</v>
      </c>
      <c r="C13" s="25" t="s">
        <v>159</v>
      </c>
      <c r="D13" s="13">
        <v>216278000</v>
      </c>
      <c r="E13" s="88" t="s">
        <v>166</v>
      </c>
    </row>
    <row r="14" spans="1:6" s="11" customFormat="1" ht="18" customHeight="1" x14ac:dyDescent="0.35">
      <c r="A14" s="118"/>
      <c r="B14" s="25" t="s">
        <v>161</v>
      </c>
      <c r="C14" s="25" t="s">
        <v>162</v>
      </c>
      <c r="D14" s="26">
        <v>895000</v>
      </c>
      <c r="E14" s="89" t="s">
        <v>170</v>
      </c>
    </row>
    <row r="15" spans="1:6" s="11" customFormat="1" ht="18" customHeight="1" x14ac:dyDescent="0.35">
      <c r="A15" s="118"/>
      <c r="B15" s="25" t="s">
        <v>163</v>
      </c>
      <c r="C15" s="23"/>
      <c r="D15" s="13">
        <v>5426499620</v>
      </c>
      <c r="E15" s="13"/>
    </row>
    <row r="16" spans="1:6" s="11" customFormat="1" ht="18" customHeight="1" x14ac:dyDescent="0.35">
      <c r="A16" s="117"/>
      <c r="B16" s="86" t="s">
        <v>91</v>
      </c>
      <c r="C16" s="87"/>
      <c r="D16" s="13">
        <f>SUM(D9:D15)</f>
        <v>7307411556</v>
      </c>
      <c r="E16" s="17"/>
    </row>
    <row r="17" spans="1:5" s="11" customFormat="1" ht="18" customHeight="1" x14ac:dyDescent="0.35">
      <c r="A17" s="16" t="s">
        <v>208</v>
      </c>
      <c r="B17" s="17"/>
      <c r="C17" s="17"/>
      <c r="D17" s="13">
        <f>SUM(D8,D16)</f>
        <v>7362242779</v>
      </c>
      <c r="E17" s="17"/>
    </row>
  </sheetData>
  <sortState ref="B9:E14">
    <sortCondition descending="1" ref="D9:D14"/>
  </sortState>
  <mergeCells count="3">
    <mergeCell ref="A4:A8"/>
    <mergeCell ref="A9:A16"/>
    <mergeCell ref="A1:B1"/>
  </mergeCells>
  <phoneticPr fontId="1"/>
  <pageMargins left="0.59055118110236227" right="0.39370078740157483" top="0.39370078740157483" bottom="0.39370078740157483" header="0.19685039370078741" footer="0.19685039370078741"/>
  <pageSetup paperSize="9" scale="89" orientation="landscape" r:id="rId1"/>
  <headerFooter>
    <oddHeader>&amp;R&amp;9&amp;D</oddHead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zoomScale="115" zoomScaleNormal="115" workbookViewId="0">
      <selection activeCell="A4" sqref="A4:A18"/>
    </sheetView>
  </sheetViews>
  <sheetFormatPr defaultColWidth="8.875" defaultRowHeight="15.75" x14ac:dyDescent="0.35"/>
  <cols>
    <col min="1" max="1" width="7.5" style="12" bestFit="1" customWidth="1"/>
    <col min="2" max="2" width="10.5" style="12" bestFit="1" customWidth="1"/>
    <col min="3" max="3" width="6" style="12" bestFit="1" customWidth="1"/>
    <col min="4" max="4" width="9" style="12" bestFit="1" customWidth="1"/>
    <col min="5" max="5" width="12.5" style="12" bestFit="1" customWidth="1"/>
    <col min="6" max="6" width="3.5" style="12" customWidth="1"/>
    <col min="7" max="7" width="10.5" style="12" bestFit="1" customWidth="1"/>
    <col min="8" max="8" width="12.5" style="12" bestFit="1" customWidth="1"/>
    <col min="9" max="16384" width="8.875" style="12"/>
  </cols>
  <sheetData>
    <row r="1" spans="1:6" ht="19.5" x14ac:dyDescent="0.4">
      <c r="A1" s="96" t="s">
        <v>199</v>
      </c>
      <c r="B1" s="96"/>
      <c r="C1" s="96"/>
      <c r="D1" s="96"/>
      <c r="E1" s="96"/>
      <c r="F1" s="96"/>
    </row>
    <row r="2" spans="1:6" ht="19.5" x14ac:dyDescent="0.4">
      <c r="A2" s="96" t="s">
        <v>200</v>
      </c>
      <c r="B2" s="96"/>
      <c r="E2" s="42" t="s">
        <v>24</v>
      </c>
      <c r="F2" s="42"/>
    </row>
    <row r="3" spans="1:6" ht="22.5" customHeight="1" x14ac:dyDescent="0.35">
      <c r="A3" s="37" t="s">
        <v>93</v>
      </c>
      <c r="B3" s="37" t="s">
        <v>80</v>
      </c>
      <c r="C3" s="103" t="s">
        <v>94</v>
      </c>
      <c r="D3" s="103"/>
      <c r="E3" s="37" t="s">
        <v>88</v>
      </c>
      <c r="F3" s="43"/>
    </row>
    <row r="4" spans="1:6" ht="18" customHeight="1" x14ac:dyDescent="0.35">
      <c r="A4" s="117" t="s">
        <v>171</v>
      </c>
      <c r="B4" s="117" t="s">
        <v>95</v>
      </c>
      <c r="C4" s="118" t="s">
        <v>172</v>
      </c>
      <c r="D4" s="120"/>
      <c r="E4" s="14">
        <v>6779725314</v>
      </c>
      <c r="F4" s="44"/>
    </row>
    <row r="5" spans="1:6" ht="18" customHeight="1" x14ac:dyDescent="0.35">
      <c r="A5" s="117"/>
      <c r="B5" s="117"/>
      <c r="C5" s="118" t="s">
        <v>173</v>
      </c>
      <c r="D5" s="120"/>
      <c r="E5" s="14">
        <v>101531000</v>
      </c>
      <c r="F5" s="44"/>
    </row>
    <row r="6" spans="1:6" ht="18" customHeight="1" x14ac:dyDescent="0.35">
      <c r="A6" s="117"/>
      <c r="B6" s="117"/>
      <c r="C6" s="118" t="s">
        <v>174</v>
      </c>
      <c r="D6" s="120"/>
      <c r="E6" s="14">
        <v>737505000</v>
      </c>
      <c r="F6" s="44"/>
    </row>
    <row r="7" spans="1:6" ht="18" customHeight="1" x14ac:dyDescent="0.35">
      <c r="A7" s="117"/>
      <c r="B7" s="117"/>
      <c r="C7" s="118" t="s">
        <v>175</v>
      </c>
      <c r="D7" s="120"/>
      <c r="E7" s="14">
        <v>875190000</v>
      </c>
      <c r="F7" s="44"/>
    </row>
    <row r="8" spans="1:6" ht="18" customHeight="1" x14ac:dyDescent="0.35">
      <c r="A8" s="117"/>
      <c r="B8" s="117"/>
      <c r="C8" s="118" t="s">
        <v>176</v>
      </c>
      <c r="D8" s="120"/>
      <c r="E8" s="14">
        <v>20083232</v>
      </c>
      <c r="F8" s="44"/>
    </row>
    <row r="9" spans="1:6" ht="18" customHeight="1" x14ac:dyDescent="0.35">
      <c r="A9" s="117"/>
      <c r="B9" s="117"/>
      <c r="C9" s="118" t="s">
        <v>163</v>
      </c>
      <c r="D9" s="120"/>
      <c r="E9" s="14">
        <v>400668935</v>
      </c>
      <c r="F9" s="44"/>
    </row>
    <row r="10" spans="1:6" ht="18" customHeight="1" x14ac:dyDescent="0.35">
      <c r="A10" s="117"/>
      <c r="B10" s="117"/>
      <c r="C10" s="117" t="s">
        <v>38</v>
      </c>
      <c r="D10" s="120"/>
      <c r="E10" s="14">
        <f>SUM(E4:E9)</f>
        <v>8914703481</v>
      </c>
      <c r="F10" s="44"/>
    </row>
    <row r="11" spans="1:6" ht="18" customHeight="1" x14ac:dyDescent="0.35">
      <c r="A11" s="117"/>
      <c r="B11" s="117" t="s">
        <v>96</v>
      </c>
      <c r="C11" s="121" t="s">
        <v>97</v>
      </c>
      <c r="D11" s="41" t="s">
        <v>101</v>
      </c>
      <c r="E11" s="45">
        <v>96308185.602910101</v>
      </c>
      <c r="F11" s="46"/>
    </row>
    <row r="12" spans="1:6" ht="18" customHeight="1" x14ac:dyDescent="0.35">
      <c r="A12" s="117"/>
      <c r="B12" s="117"/>
      <c r="C12" s="117"/>
      <c r="D12" s="41" t="s">
        <v>102</v>
      </c>
      <c r="E12" s="45">
        <v>13572169.397089906</v>
      </c>
      <c r="F12" s="46"/>
    </row>
    <row r="13" spans="1:6" ht="18" customHeight="1" x14ac:dyDescent="0.35">
      <c r="A13" s="117"/>
      <c r="B13" s="117"/>
      <c r="C13" s="117"/>
      <c r="D13" s="40" t="s">
        <v>91</v>
      </c>
      <c r="E13" s="14">
        <f>SUM(E11:E12)</f>
        <v>109880355</v>
      </c>
      <c r="F13" s="44"/>
    </row>
    <row r="14" spans="1:6" ht="18" customHeight="1" x14ac:dyDescent="0.35">
      <c r="A14" s="117"/>
      <c r="B14" s="117"/>
      <c r="C14" s="121" t="s">
        <v>98</v>
      </c>
      <c r="D14" s="41" t="s">
        <v>101</v>
      </c>
      <c r="E14" s="45">
        <v>6762382472.5137796</v>
      </c>
      <c r="F14" s="46"/>
    </row>
    <row r="15" spans="1:6" ht="18" customHeight="1" x14ac:dyDescent="0.35">
      <c r="A15" s="117"/>
      <c r="B15" s="117"/>
      <c r="C15" s="117"/>
      <c r="D15" s="41" t="s">
        <v>102</v>
      </c>
      <c r="E15" s="45">
        <v>952984420.48622084</v>
      </c>
      <c r="F15" s="46"/>
    </row>
    <row r="16" spans="1:6" ht="18" customHeight="1" x14ac:dyDescent="0.35">
      <c r="A16" s="117"/>
      <c r="B16" s="117"/>
      <c r="C16" s="117"/>
      <c r="D16" s="40" t="s">
        <v>91</v>
      </c>
      <c r="E16" s="14">
        <f>SUM(E14:E15)</f>
        <v>7715366893</v>
      </c>
      <c r="F16" s="44"/>
    </row>
    <row r="17" spans="1:6" ht="18" customHeight="1" x14ac:dyDescent="0.35">
      <c r="A17" s="120"/>
      <c r="B17" s="120"/>
      <c r="C17" s="117" t="s">
        <v>38</v>
      </c>
      <c r="D17" s="120"/>
      <c r="E17" s="14">
        <f>SUM(E13,E16)</f>
        <v>7825247248</v>
      </c>
      <c r="F17" s="44"/>
    </row>
    <row r="18" spans="1:6" ht="18" customHeight="1" x14ac:dyDescent="0.35">
      <c r="A18" s="120"/>
      <c r="B18" s="117" t="s">
        <v>9</v>
      </c>
      <c r="C18" s="120"/>
      <c r="D18" s="120"/>
      <c r="E18" s="14">
        <f>SUM(E10,E17)</f>
        <v>16739950729</v>
      </c>
      <c r="F18" s="44"/>
    </row>
  </sheetData>
  <mergeCells count="17">
    <mergeCell ref="A2:B2"/>
    <mergeCell ref="A1:F1"/>
    <mergeCell ref="C14:C16"/>
    <mergeCell ref="C17:D17"/>
    <mergeCell ref="B18:D18"/>
    <mergeCell ref="C3:D3"/>
    <mergeCell ref="A4:A18"/>
    <mergeCell ref="B4:B10"/>
    <mergeCell ref="C4:D4"/>
    <mergeCell ref="C10:D10"/>
    <mergeCell ref="B11:B17"/>
    <mergeCell ref="C11:C13"/>
    <mergeCell ref="C7:D7"/>
    <mergeCell ref="C5:D5"/>
    <mergeCell ref="C6:D6"/>
    <mergeCell ref="C8:D8"/>
    <mergeCell ref="C9:D9"/>
  </mergeCells>
  <phoneticPr fontId="1"/>
  <pageMargins left="0.59055118110236227" right="0.39370078740157483" top="0.39370078740157483" bottom="0.39370078740157483" header="0.19685039370078741" footer="0.19685039370078741"/>
  <pageSetup paperSize="9" orientation="landscape" r:id="rId1"/>
  <headerFooter>
    <oddHeader>&amp;R&amp;9&amp;D</oddHead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zoomScaleNormal="100" workbookViewId="0">
      <selection activeCell="A2" sqref="A2:A4"/>
    </sheetView>
  </sheetViews>
  <sheetFormatPr defaultColWidth="8.875" defaultRowHeight="20.25" customHeight="1" x14ac:dyDescent="0.4"/>
  <cols>
    <col min="1" max="1" width="23.375" style="92" customWidth="1"/>
    <col min="2" max="6" width="20.875" style="92" customWidth="1"/>
    <col min="7" max="7" width="12.875" style="92" bestFit="1" customWidth="1"/>
    <col min="8" max="8" width="12.125" style="92" bestFit="1" customWidth="1"/>
    <col min="9" max="16384" width="8.875" style="92"/>
  </cols>
  <sheetData>
    <row r="1" spans="1:6" ht="20.25" customHeight="1" x14ac:dyDescent="0.4">
      <c r="A1" s="91" t="s">
        <v>201</v>
      </c>
      <c r="B1" s="91"/>
      <c r="C1" s="91"/>
      <c r="D1" s="91"/>
      <c r="E1" s="91"/>
      <c r="F1" s="50" t="s">
        <v>99</v>
      </c>
    </row>
    <row r="2" spans="1:6" ht="20.25" customHeight="1" x14ac:dyDescent="0.4">
      <c r="A2" s="122" t="s">
        <v>80</v>
      </c>
      <c r="B2" s="124" t="s">
        <v>88</v>
      </c>
      <c r="C2" s="124" t="s">
        <v>128</v>
      </c>
      <c r="D2" s="124"/>
      <c r="E2" s="124"/>
      <c r="F2" s="124"/>
    </row>
    <row r="3" spans="1:6" ht="20.25" customHeight="1" x14ac:dyDescent="0.4">
      <c r="A3" s="122"/>
      <c r="B3" s="124"/>
      <c r="C3" s="124" t="s">
        <v>96</v>
      </c>
      <c r="D3" s="124" t="s">
        <v>129</v>
      </c>
      <c r="E3" s="124" t="s">
        <v>95</v>
      </c>
      <c r="F3" s="124" t="s">
        <v>29</v>
      </c>
    </row>
    <row r="4" spans="1:6" ht="20.25" customHeight="1" thickBot="1" x14ac:dyDescent="0.45">
      <c r="A4" s="123"/>
      <c r="B4" s="125"/>
      <c r="C4" s="125"/>
      <c r="D4" s="125"/>
      <c r="E4" s="125"/>
      <c r="F4" s="125"/>
    </row>
    <row r="5" spans="1:6" ht="20.25" customHeight="1" thickTop="1" x14ac:dyDescent="0.4">
      <c r="A5" s="95" t="s">
        <v>100</v>
      </c>
      <c r="B5" s="93">
        <v>16508069933</v>
      </c>
      <c r="C5" s="93">
        <f>C9-C8-C7-C6</f>
        <v>7715366893</v>
      </c>
      <c r="D5" s="93">
        <f>+D9-D6</f>
        <v>812373996</v>
      </c>
      <c r="E5" s="93">
        <f>+E9-E6-E7</f>
        <v>6613882153</v>
      </c>
      <c r="F5" s="93">
        <f>+B5-C5-D5-E5</f>
        <v>1366446891</v>
      </c>
    </row>
    <row r="6" spans="1:6" ht="20.25" customHeight="1" x14ac:dyDescent="0.4">
      <c r="A6" s="95" t="s">
        <v>130</v>
      </c>
      <c r="B6" s="93">
        <v>969202702</v>
      </c>
      <c r="C6" s="93">
        <v>109880355</v>
      </c>
      <c r="D6" s="93">
        <v>300326004</v>
      </c>
      <c r="E6" s="93">
        <f>B6-C6-D6</f>
        <v>558996343</v>
      </c>
      <c r="F6" s="93">
        <v>0</v>
      </c>
    </row>
    <row r="7" spans="1:6" ht="20.25" customHeight="1" x14ac:dyDescent="0.4">
      <c r="A7" s="95" t="s">
        <v>131</v>
      </c>
      <c r="B7" s="93">
        <v>819575944</v>
      </c>
      <c r="C7" s="93">
        <v>0</v>
      </c>
      <c r="D7" s="93">
        <v>0</v>
      </c>
      <c r="E7" s="93">
        <f>B7</f>
        <v>819575944</v>
      </c>
      <c r="F7" s="93">
        <v>0</v>
      </c>
    </row>
    <row r="8" spans="1:6" ht="20.25" customHeight="1" x14ac:dyDescent="0.4">
      <c r="A8" s="95" t="s">
        <v>29</v>
      </c>
      <c r="B8" s="93">
        <v>0</v>
      </c>
      <c r="C8" s="93">
        <v>0</v>
      </c>
      <c r="D8" s="93">
        <v>0</v>
      </c>
      <c r="E8" s="93">
        <v>0</v>
      </c>
      <c r="F8" s="93">
        <v>0</v>
      </c>
    </row>
    <row r="9" spans="1:6" ht="20.25" customHeight="1" x14ac:dyDescent="0.4">
      <c r="A9" s="94" t="s">
        <v>9</v>
      </c>
      <c r="B9" s="93">
        <f>SUM(B5:B8)</f>
        <v>18296848579</v>
      </c>
      <c r="C9" s="93">
        <v>7825247248</v>
      </c>
      <c r="D9" s="93">
        <v>1112700000</v>
      </c>
      <c r="E9" s="93">
        <f>8914703481-922249041</f>
        <v>7992454440</v>
      </c>
      <c r="F9" s="93">
        <f t="shared" ref="F9" si="0">SUM(F5:F8)</f>
        <v>1366446891</v>
      </c>
    </row>
  </sheetData>
  <mergeCells count="7">
    <mergeCell ref="A2:A4"/>
    <mergeCell ref="B2:B4"/>
    <mergeCell ref="C2:F2"/>
    <mergeCell ref="C3:C4"/>
    <mergeCell ref="D3:D4"/>
    <mergeCell ref="E3:E4"/>
    <mergeCell ref="F3:F4"/>
  </mergeCells>
  <phoneticPr fontId="1"/>
  <printOptions horizontalCentered="1"/>
  <pageMargins left="0.59055118110236227" right="0.39370078740157483" top="0.39370078740157483" bottom="0.39370078740157483" header="0.19685039370078741" footer="0.19685039370078741"/>
  <pageSetup paperSize="9" scale="9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"/>
  <sheetViews>
    <sheetView workbookViewId="0">
      <selection activeCell="B12" sqref="B12"/>
    </sheetView>
  </sheetViews>
  <sheetFormatPr defaultColWidth="8.875" defaultRowHeight="15.75" x14ac:dyDescent="0.35"/>
  <cols>
    <col min="1" max="1" width="18.625" style="1" bestFit="1" customWidth="1"/>
    <col min="2" max="2" width="40.875" style="1" customWidth="1"/>
    <col min="3" max="16384" width="8.875" style="1"/>
  </cols>
  <sheetData>
    <row r="1" spans="1:4" ht="19.5" x14ac:dyDescent="0.4">
      <c r="A1" s="119" t="s">
        <v>202</v>
      </c>
      <c r="B1" s="119"/>
      <c r="C1" s="119"/>
      <c r="D1" s="119"/>
    </row>
    <row r="2" spans="1:4" ht="19.5" x14ac:dyDescent="0.4">
      <c r="A2" s="9" t="s">
        <v>203</v>
      </c>
      <c r="B2" s="8" t="s">
        <v>24</v>
      </c>
    </row>
    <row r="3" spans="1:4" ht="22.5" customHeight="1" x14ac:dyDescent="0.35">
      <c r="A3" s="2" t="s">
        <v>25</v>
      </c>
      <c r="B3" s="2" t="s">
        <v>84</v>
      </c>
    </row>
    <row r="4" spans="1:4" ht="18" customHeight="1" x14ac:dyDescent="0.35">
      <c r="A4" s="5" t="s">
        <v>204</v>
      </c>
      <c r="B4" s="10">
        <v>936403912</v>
      </c>
    </row>
    <row r="5" spans="1:4" ht="18" customHeight="1" x14ac:dyDescent="0.35">
      <c r="A5" s="4" t="s">
        <v>9</v>
      </c>
      <c r="B5" s="29">
        <f>SUM(B4:B4)</f>
        <v>936403912</v>
      </c>
    </row>
  </sheetData>
  <mergeCells count="1">
    <mergeCell ref="A1:D1"/>
  </mergeCells>
  <phoneticPr fontId="1"/>
  <pageMargins left="0.59055118110236227" right="0.39370078740157483" top="0.39370078740157483" bottom="0.39370078740157483" header="0.19685039370078741" footer="0.19685039370078741"/>
  <pageSetup paperSize="9" orientation="landscape" r:id="rId1"/>
  <headerFooter>
    <oddHeader>&amp;R&amp;9&amp;D</oddHead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1"/>
  <sheetViews>
    <sheetView zoomScaleNormal="100" workbookViewId="0">
      <selection activeCell="G4" sqref="G4"/>
    </sheetView>
  </sheetViews>
  <sheetFormatPr defaultColWidth="8.875" defaultRowHeight="15.75" x14ac:dyDescent="0.35"/>
  <cols>
    <col min="1" max="1" width="22.375" style="12" customWidth="1"/>
    <col min="2" max="9" width="13.75" style="12" customWidth="1"/>
    <col min="10" max="10" width="15.875" style="12" customWidth="1"/>
    <col min="11" max="16384" width="8.875" style="12"/>
  </cols>
  <sheetData>
    <row r="2" spans="1:9" ht="19.5" x14ac:dyDescent="0.35">
      <c r="A2" s="98" t="s">
        <v>183</v>
      </c>
      <c r="B2" s="98"/>
      <c r="C2" s="98"/>
      <c r="D2" s="60"/>
      <c r="E2" s="60"/>
      <c r="F2" s="60"/>
      <c r="G2" s="60"/>
      <c r="H2" s="60"/>
      <c r="I2" s="61" t="s">
        <v>99</v>
      </c>
    </row>
    <row r="3" spans="1:9" ht="31.5" x14ac:dyDescent="0.35">
      <c r="A3" s="51" t="s">
        <v>80</v>
      </c>
      <c r="B3" s="52" t="s">
        <v>121</v>
      </c>
      <c r="C3" s="51" t="s">
        <v>122</v>
      </c>
      <c r="D3" s="51" t="s">
        <v>123</v>
      </c>
      <c r="E3" s="51" t="s">
        <v>124</v>
      </c>
      <c r="F3" s="51" t="s">
        <v>125</v>
      </c>
      <c r="G3" s="51" t="s">
        <v>126</v>
      </c>
      <c r="H3" s="62" t="s">
        <v>127</v>
      </c>
      <c r="I3" s="51" t="s">
        <v>9</v>
      </c>
    </row>
    <row r="4" spans="1:9" x14ac:dyDescent="0.35">
      <c r="A4" s="41" t="s">
        <v>110</v>
      </c>
      <c r="B4" s="26">
        <f>SUM(B5:B13)</f>
        <v>122996374</v>
      </c>
      <c r="C4" s="26">
        <f t="shared" ref="C4:H4" si="0">SUM(C5:C13)</f>
        <v>16970868931</v>
      </c>
      <c r="D4" s="26">
        <f t="shared" si="0"/>
        <v>3541317336</v>
      </c>
      <c r="E4" s="26">
        <f t="shared" si="0"/>
        <v>77101131</v>
      </c>
      <c r="F4" s="26">
        <f t="shared" si="0"/>
        <v>198593495</v>
      </c>
      <c r="G4" s="26">
        <f t="shared" si="0"/>
        <v>148009691</v>
      </c>
      <c r="H4" s="55">
        <f t="shared" si="0"/>
        <v>3283173670</v>
      </c>
      <c r="I4" s="26">
        <f>SUM(B4:H4)</f>
        <v>24342060628</v>
      </c>
    </row>
    <row r="5" spans="1:9" x14ac:dyDescent="0.35">
      <c r="A5" s="41" t="s">
        <v>111</v>
      </c>
      <c r="B5" s="26">
        <v>67928614</v>
      </c>
      <c r="C5" s="26">
        <v>10517337939</v>
      </c>
      <c r="D5" s="26">
        <v>1415517312</v>
      </c>
      <c r="E5" s="26">
        <v>73721867</v>
      </c>
      <c r="F5" s="26">
        <v>197792664</v>
      </c>
      <c r="G5" s="26">
        <v>27349819</v>
      </c>
      <c r="H5" s="55">
        <v>2068264915</v>
      </c>
      <c r="I5" s="26">
        <f t="shared" ref="I5:I21" si="1">SUM(B5:H5)</f>
        <v>14367913130</v>
      </c>
    </row>
    <row r="6" spans="1:9" x14ac:dyDescent="0.35">
      <c r="A6" s="41" t="s">
        <v>112</v>
      </c>
      <c r="B6" s="26">
        <v>0</v>
      </c>
      <c r="C6" s="26">
        <v>0</v>
      </c>
      <c r="D6" s="26">
        <v>0</v>
      </c>
      <c r="E6" s="26">
        <v>0</v>
      </c>
      <c r="F6" s="26">
        <v>0</v>
      </c>
      <c r="G6" s="26">
        <v>0</v>
      </c>
      <c r="H6" s="55">
        <v>0</v>
      </c>
      <c r="I6" s="26">
        <f t="shared" si="1"/>
        <v>0</v>
      </c>
    </row>
    <row r="7" spans="1:9" x14ac:dyDescent="0.35">
      <c r="A7" s="41" t="s">
        <v>113</v>
      </c>
      <c r="B7" s="26">
        <v>42288950</v>
      </c>
      <c r="C7" s="26">
        <v>6350591168</v>
      </c>
      <c r="D7" s="26">
        <v>2124775369</v>
      </c>
      <c r="E7" s="26">
        <v>3379264</v>
      </c>
      <c r="F7" s="26">
        <v>800831</v>
      </c>
      <c r="G7" s="26">
        <v>38331245</v>
      </c>
      <c r="H7" s="55">
        <v>1147650354</v>
      </c>
      <c r="I7" s="26">
        <f t="shared" si="1"/>
        <v>9707817181</v>
      </c>
    </row>
    <row r="8" spans="1:9" x14ac:dyDescent="0.35">
      <c r="A8" s="41" t="s">
        <v>114</v>
      </c>
      <c r="B8" s="26">
        <v>1265000</v>
      </c>
      <c r="C8" s="26">
        <v>88738504</v>
      </c>
      <c r="D8" s="26">
        <v>1024655</v>
      </c>
      <c r="E8" s="26">
        <v>0</v>
      </c>
      <c r="F8" s="26">
        <v>0</v>
      </c>
      <c r="G8" s="26">
        <v>80935427</v>
      </c>
      <c r="H8" s="55">
        <v>67258401</v>
      </c>
      <c r="I8" s="26">
        <f t="shared" si="1"/>
        <v>239221987</v>
      </c>
    </row>
    <row r="9" spans="1:9" x14ac:dyDescent="0.35">
      <c r="A9" s="41" t="s">
        <v>115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55">
        <v>0</v>
      </c>
      <c r="I9" s="26">
        <f t="shared" si="1"/>
        <v>0</v>
      </c>
    </row>
    <row r="10" spans="1:9" x14ac:dyDescent="0.35">
      <c r="A10" s="41" t="s">
        <v>116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55">
        <v>0</v>
      </c>
      <c r="I10" s="26">
        <f t="shared" si="1"/>
        <v>0</v>
      </c>
    </row>
    <row r="11" spans="1:9" x14ac:dyDescent="0.35">
      <c r="A11" s="41" t="s">
        <v>117</v>
      </c>
      <c r="B11" s="26">
        <v>0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55">
        <v>0</v>
      </c>
      <c r="I11" s="26">
        <f t="shared" si="1"/>
        <v>0</v>
      </c>
    </row>
    <row r="12" spans="1:9" x14ac:dyDescent="0.35">
      <c r="A12" s="41" t="s">
        <v>138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55">
        <v>0</v>
      </c>
      <c r="I12" s="26">
        <f t="shared" si="1"/>
        <v>0</v>
      </c>
    </row>
    <row r="13" spans="1:9" x14ac:dyDescent="0.35">
      <c r="A13" s="41" t="s">
        <v>118</v>
      </c>
      <c r="B13" s="26">
        <v>11513810</v>
      </c>
      <c r="C13" s="26">
        <v>14201320</v>
      </c>
      <c r="D13" s="26">
        <v>0</v>
      </c>
      <c r="E13" s="26">
        <v>0</v>
      </c>
      <c r="F13" s="26">
        <v>0</v>
      </c>
      <c r="G13" s="26">
        <v>1393200</v>
      </c>
      <c r="H13" s="55">
        <v>0</v>
      </c>
      <c r="I13" s="26">
        <f t="shared" si="1"/>
        <v>27108330</v>
      </c>
    </row>
    <row r="14" spans="1:9" x14ac:dyDescent="0.35">
      <c r="A14" s="41" t="s">
        <v>119</v>
      </c>
      <c r="B14" s="26">
        <f>SUM(B15:B19)</f>
        <v>17270238756</v>
      </c>
      <c r="C14" s="26">
        <f>SUM(C15:C19)</f>
        <v>3066112</v>
      </c>
      <c r="D14" s="26">
        <f>SUM(D15:D19)</f>
        <v>55532832</v>
      </c>
      <c r="E14" s="26">
        <f t="shared" ref="E14:H14" si="2">SUM(E15:E19)</f>
        <v>0</v>
      </c>
      <c r="F14" s="26">
        <f t="shared" si="2"/>
        <v>0</v>
      </c>
      <c r="G14" s="26">
        <f t="shared" si="2"/>
        <v>0</v>
      </c>
      <c r="H14" s="55">
        <f t="shared" si="2"/>
        <v>31</v>
      </c>
      <c r="I14" s="26">
        <f>SUM(B14:H14)</f>
        <v>17328837731</v>
      </c>
    </row>
    <row r="15" spans="1:9" x14ac:dyDescent="0.35">
      <c r="A15" s="41" t="s">
        <v>111</v>
      </c>
      <c r="B15" s="26">
        <v>8940624705</v>
      </c>
      <c r="C15" s="26">
        <v>4</v>
      </c>
      <c r="D15" s="26">
        <v>54443149</v>
      </c>
      <c r="E15" s="26">
        <v>0</v>
      </c>
      <c r="F15" s="26">
        <v>0</v>
      </c>
      <c r="G15" s="26">
        <v>0</v>
      </c>
      <c r="H15" s="55">
        <v>31</v>
      </c>
      <c r="I15" s="26">
        <f>SUM(B15:H15)</f>
        <v>8995067889</v>
      </c>
    </row>
    <row r="16" spans="1:9" x14ac:dyDescent="0.35">
      <c r="A16" s="41" t="s">
        <v>113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55">
        <v>0</v>
      </c>
      <c r="I16" s="26">
        <f t="shared" si="1"/>
        <v>0</v>
      </c>
    </row>
    <row r="17" spans="1:9" x14ac:dyDescent="0.35">
      <c r="A17" s="41" t="s">
        <v>114</v>
      </c>
      <c r="B17" s="26">
        <v>8304891652</v>
      </c>
      <c r="C17" s="26">
        <v>3066108</v>
      </c>
      <c r="D17" s="26">
        <v>1089683</v>
      </c>
      <c r="E17" s="26">
        <v>0</v>
      </c>
      <c r="F17" s="26">
        <v>0</v>
      </c>
      <c r="G17" s="26">
        <v>0</v>
      </c>
      <c r="H17" s="55">
        <v>0</v>
      </c>
      <c r="I17" s="26">
        <f t="shared" si="1"/>
        <v>8309047443</v>
      </c>
    </row>
    <row r="18" spans="1:9" x14ac:dyDescent="0.35">
      <c r="A18" s="41" t="s">
        <v>138</v>
      </c>
      <c r="B18" s="26">
        <v>0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55">
        <v>0</v>
      </c>
      <c r="I18" s="26">
        <f t="shared" si="1"/>
        <v>0</v>
      </c>
    </row>
    <row r="19" spans="1:9" x14ac:dyDescent="0.35">
      <c r="A19" s="41" t="s">
        <v>118</v>
      </c>
      <c r="B19" s="26">
        <v>24722399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55">
        <v>0</v>
      </c>
      <c r="I19" s="26">
        <f t="shared" si="1"/>
        <v>24722399</v>
      </c>
    </row>
    <row r="20" spans="1:9" x14ac:dyDescent="0.35">
      <c r="A20" s="41" t="s">
        <v>120</v>
      </c>
      <c r="B20" s="26">
        <v>1</v>
      </c>
      <c r="C20" s="26">
        <v>190139456</v>
      </c>
      <c r="D20" s="26">
        <v>3430052</v>
      </c>
      <c r="E20" s="26">
        <v>588721</v>
      </c>
      <c r="F20" s="26">
        <v>0</v>
      </c>
      <c r="G20" s="26">
        <v>12058419</v>
      </c>
      <c r="H20" s="55">
        <v>208417373</v>
      </c>
      <c r="I20" s="26">
        <f t="shared" si="1"/>
        <v>414634022</v>
      </c>
    </row>
    <row r="21" spans="1:9" x14ac:dyDescent="0.35">
      <c r="A21" s="41" t="s">
        <v>9</v>
      </c>
      <c r="B21" s="26">
        <f>B4+B14+B20</f>
        <v>17393235131</v>
      </c>
      <c r="C21" s="26">
        <f>C4+C14+C20</f>
        <v>17164074499</v>
      </c>
      <c r="D21" s="26">
        <f t="shared" ref="D21:H21" si="3">D4+D14+D20</f>
        <v>3600280220</v>
      </c>
      <c r="E21" s="26">
        <f t="shared" si="3"/>
        <v>77689852</v>
      </c>
      <c r="F21" s="26">
        <f t="shared" si="3"/>
        <v>198593495</v>
      </c>
      <c r="G21" s="26">
        <f t="shared" si="3"/>
        <v>160068110</v>
      </c>
      <c r="H21" s="26">
        <f t="shared" si="3"/>
        <v>3491591074</v>
      </c>
      <c r="I21" s="57">
        <f t="shared" si="1"/>
        <v>42085532381</v>
      </c>
    </row>
  </sheetData>
  <mergeCells count="1">
    <mergeCell ref="A2:C2"/>
  </mergeCells>
  <phoneticPr fontId="1"/>
  <pageMargins left="0.59055118110236227" right="0.39370078740157483" top="0.39370078740157483" bottom="0.39370078740157483" header="0.19685039370078741" footer="0.19685039370078741"/>
  <pageSetup paperSize="9" scale="95" orientation="landscape" r:id="rId1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zoomScale="85" zoomScaleNormal="85" workbookViewId="0">
      <selection activeCell="A25" sqref="A25:XFD26"/>
    </sheetView>
  </sheetViews>
  <sheetFormatPr defaultColWidth="8.875" defaultRowHeight="15.75" x14ac:dyDescent="0.35"/>
  <cols>
    <col min="1" max="1" width="35.5" style="12" bestFit="1" customWidth="1"/>
    <col min="2" max="2" width="15.375" style="12" customWidth="1"/>
    <col min="3" max="3" width="16.375" style="12" customWidth="1"/>
    <col min="4" max="11" width="15.375" style="12" customWidth="1"/>
    <col min="12" max="16384" width="8.875" style="12"/>
  </cols>
  <sheetData>
    <row r="1" spans="1:11" ht="19.5" x14ac:dyDescent="0.4">
      <c r="A1" s="63" t="s">
        <v>184</v>
      </c>
    </row>
    <row r="2" spans="1:11" ht="16.5" x14ac:dyDescent="0.35">
      <c r="A2" s="64" t="s">
        <v>0</v>
      </c>
      <c r="H2" s="61" t="s">
        <v>140</v>
      </c>
    </row>
    <row r="3" spans="1:11" ht="47.25" x14ac:dyDescent="0.35">
      <c r="A3" s="37" t="s">
        <v>1</v>
      </c>
      <c r="B3" s="65" t="s">
        <v>2</v>
      </c>
      <c r="C3" s="65" t="s">
        <v>3</v>
      </c>
      <c r="D3" s="65" t="s">
        <v>4</v>
      </c>
      <c r="E3" s="65" t="s">
        <v>5</v>
      </c>
      <c r="F3" s="65" t="s">
        <v>6</v>
      </c>
      <c r="G3" s="65" t="s">
        <v>7</v>
      </c>
      <c r="H3" s="65" t="s">
        <v>8</v>
      </c>
    </row>
    <row r="4" spans="1:11" ht="18" customHeight="1" x14ac:dyDescent="0.35">
      <c r="A4" s="41"/>
      <c r="B4" s="13"/>
      <c r="C4" s="13"/>
      <c r="D4" s="13"/>
      <c r="E4" s="13"/>
      <c r="F4" s="13"/>
      <c r="G4" s="13"/>
      <c r="H4" s="13"/>
    </row>
    <row r="5" spans="1:11" ht="18" customHeight="1" x14ac:dyDescent="0.35">
      <c r="A5" s="41"/>
      <c r="B5" s="13"/>
      <c r="C5" s="13"/>
      <c r="D5" s="13"/>
      <c r="E5" s="13"/>
      <c r="F5" s="13"/>
      <c r="G5" s="13"/>
      <c r="H5" s="13"/>
    </row>
    <row r="6" spans="1:11" ht="18" customHeight="1" x14ac:dyDescent="0.35">
      <c r="A6" s="40" t="s">
        <v>9</v>
      </c>
      <c r="B6" s="13"/>
      <c r="C6" s="13"/>
      <c r="D6" s="13"/>
      <c r="E6" s="13"/>
      <c r="F6" s="13"/>
      <c r="G6" s="13"/>
      <c r="H6" s="13"/>
    </row>
    <row r="8" spans="1:11" ht="18.75" x14ac:dyDescent="0.4">
      <c r="A8" s="99" t="s">
        <v>10</v>
      </c>
      <c r="B8" s="99"/>
      <c r="C8" s="99"/>
      <c r="J8" s="42" t="s">
        <v>24</v>
      </c>
    </row>
    <row r="9" spans="1:11" ht="47.25" x14ac:dyDescent="0.35">
      <c r="A9" s="37" t="s">
        <v>11</v>
      </c>
      <c r="B9" s="65" t="s">
        <v>12</v>
      </c>
      <c r="C9" s="65" t="s">
        <v>13</v>
      </c>
      <c r="D9" s="65" t="s">
        <v>14</v>
      </c>
      <c r="E9" s="65" t="s">
        <v>15</v>
      </c>
      <c r="F9" s="65" t="s">
        <v>16</v>
      </c>
      <c r="G9" s="65" t="s">
        <v>17</v>
      </c>
      <c r="H9" s="65" t="s">
        <v>18</v>
      </c>
      <c r="I9" s="65" t="s">
        <v>19</v>
      </c>
      <c r="J9" s="65" t="s">
        <v>8</v>
      </c>
    </row>
    <row r="10" spans="1:11" s="47" customFormat="1" ht="18" customHeight="1" x14ac:dyDescent="0.35">
      <c r="A10" s="25" t="s">
        <v>217</v>
      </c>
      <c r="B10" s="26">
        <v>3000000</v>
      </c>
      <c r="C10" s="26">
        <v>124125274</v>
      </c>
      <c r="D10" s="26">
        <v>118738827</v>
      </c>
      <c r="E10" s="13">
        <f>C10-D10</f>
        <v>5386447</v>
      </c>
      <c r="F10" s="26">
        <v>15000000</v>
      </c>
      <c r="G10" s="30">
        <f>B10/F10</f>
        <v>0.2</v>
      </c>
      <c r="H10" s="26">
        <f>E10*G10</f>
        <v>1077289.4000000001</v>
      </c>
      <c r="I10" s="24">
        <v>0</v>
      </c>
      <c r="J10" s="26">
        <v>3000000</v>
      </c>
    </row>
    <row r="11" spans="1:11" ht="18" customHeight="1" x14ac:dyDescent="0.35">
      <c r="A11" s="41" t="s">
        <v>218</v>
      </c>
      <c r="B11" s="13">
        <v>10000000</v>
      </c>
      <c r="C11" s="13">
        <v>237336833</v>
      </c>
      <c r="D11" s="13">
        <v>136863936</v>
      </c>
      <c r="E11" s="13">
        <f>C11-D11</f>
        <v>100472897</v>
      </c>
      <c r="F11" s="13">
        <v>10000000</v>
      </c>
      <c r="G11" s="30">
        <f>B11/F11</f>
        <v>1</v>
      </c>
      <c r="H11" s="13">
        <f>E11</f>
        <v>100472897</v>
      </c>
      <c r="I11" s="14">
        <v>0</v>
      </c>
      <c r="J11" s="13">
        <v>10000000</v>
      </c>
    </row>
    <row r="12" spans="1:11" ht="18" customHeight="1" x14ac:dyDescent="0.35">
      <c r="A12" s="41" t="s">
        <v>226</v>
      </c>
      <c r="B12" s="13">
        <v>473864000</v>
      </c>
      <c r="C12" s="13">
        <v>13236821242</v>
      </c>
      <c r="D12" s="13">
        <v>10537429949</v>
      </c>
      <c r="E12" s="13">
        <f>C12-D12</f>
        <v>2699391293</v>
      </c>
      <c r="F12" s="13">
        <v>2485821075</v>
      </c>
      <c r="G12" s="30">
        <v>1</v>
      </c>
      <c r="H12" s="13">
        <f>E12</f>
        <v>2699391293</v>
      </c>
      <c r="I12" s="14">
        <v>0</v>
      </c>
      <c r="J12" s="14">
        <v>0</v>
      </c>
    </row>
    <row r="13" spans="1:11" ht="18" customHeight="1" x14ac:dyDescent="0.35">
      <c r="A13" s="40" t="s">
        <v>9</v>
      </c>
      <c r="B13" s="13">
        <f>SUM(B10:B12)</f>
        <v>486864000</v>
      </c>
      <c r="C13" s="13">
        <f>SUM(C10:C12)</f>
        <v>13598283349</v>
      </c>
      <c r="D13" s="13">
        <f t="shared" ref="D13:H13" si="0">SUM(D10:D12)</f>
        <v>10793032712</v>
      </c>
      <c r="E13" s="13">
        <f t="shared" si="0"/>
        <v>2805250637</v>
      </c>
      <c r="F13" s="13">
        <f t="shared" si="0"/>
        <v>2510821075</v>
      </c>
      <c r="G13" s="20"/>
      <c r="H13" s="13">
        <f t="shared" si="0"/>
        <v>2800941479.4000001</v>
      </c>
      <c r="I13" s="13">
        <f t="shared" ref="I13" si="1">SUM(I10:I12)</f>
        <v>0</v>
      </c>
      <c r="J13" s="13">
        <f t="shared" ref="J13" si="2">SUM(J10:J12)</f>
        <v>13000000</v>
      </c>
    </row>
    <row r="15" spans="1:11" ht="18.75" x14ac:dyDescent="0.4">
      <c r="A15" s="99" t="s">
        <v>20</v>
      </c>
      <c r="B15" s="99"/>
      <c r="C15" s="99"/>
      <c r="K15" s="42" t="s">
        <v>24</v>
      </c>
    </row>
    <row r="16" spans="1:11" ht="47.25" x14ac:dyDescent="0.35">
      <c r="A16" s="37" t="s">
        <v>11</v>
      </c>
      <c r="B16" s="65" t="s">
        <v>21</v>
      </c>
      <c r="C16" s="65" t="s">
        <v>13</v>
      </c>
      <c r="D16" s="65" t="s">
        <v>14</v>
      </c>
      <c r="E16" s="65" t="s">
        <v>15</v>
      </c>
      <c r="F16" s="65" t="s">
        <v>16</v>
      </c>
      <c r="G16" s="65" t="s">
        <v>17</v>
      </c>
      <c r="H16" s="65" t="s">
        <v>18</v>
      </c>
      <c r="I16" s="65" t="s">
        <v>22</v>
      </c>
      <c r="J16" s="65" t="s">
        <v>23</v>
      </c>
      <c r="K16" s="65" t="s">
        <v>8</v>
      </c>
    </row>
    <row r="17" spans="1:11" ht="18" customHeight="1" x14ac:dyDescent="0.35">
      <c r="A17" s="41" t="s">
        <v>139</v>
      </c>
      <c r="B17" s="13">
        <v>1600000</v>
      </c>
      <c r="C17" s="13">
        <v>24857606000000</v>
      </c>
      <c r="D17" s="13">
        <v>24516985000000</v>
      </c>
      <c r="E17" s="26">
        <f>C17-D17</f>
        <v>340621000000</v>
      </c>
      <c r="F17" s="13">
        <v>16602000000</v>
      </c>
      <c r="G17" s="31">
        <f>B17/F17</f>
        <v>9.6373930851704616E-5</v>
      </c>
      <c r="H17" s="13">
        <f t="shared" ref="H17:H22" si="3">E17*G17</f>
        <v>32826984.700638477</v>
      </c>
      <c r="I17" s="24">
        <v>0</v>
      </c>
      <c r="J17" s="26">
        <f t="shared" ref="J17:J22" si="4">B17-I17</f>
        <v>1600000</v>
      </c>
      <c r="K17" s="13">
        <v>1600000</v>
      </c>
    </row>
    <row r="18" spans="1:11" ht="18" customHeight="1" x14ac:dyDescent="0.35">
      <c r="A18" s="41" t="s">
        <v>213</v>
      </c>
      <c r="B18" s="13">
        <v>150000</v>
      </c>
      <c r="C18" s="13">
        <v>400270841</v>
      </c>
      <c r="D18" s="13">
        <v>50584566</v>
      </c>
      <c r="E18" s="13">
        <f>C18-D18</f>
        <v>349686275</v>
      </c>
      <c r="F18" s="13">
        <v>345731273</v>
      </c>
      <c r="G18" s="31">
        <f t="shared" ref="G18:G22" si="5">B18/F18</f>
        <v>4.3386297889227971E-4</v>
      </c>
      <c r="H18" s="26">
        <f t="shared" si="3"/>
        <v>151715.92894924493</v>
      </c>
      <c r="I18" s="24">
        <v>0</v>
      </c>
      <c r="J18" s="26">
        <f t="shared" si="4"/>
        <v>150000</v>
      </c>
      <c r="K18" s="13">
        <v>150000</v>
      </c>
    </row>
    <row r="19" spans="1:11" ht="18" customHeight="1" x14ac:dyDescent="0.35">
      <c r="A19" s="41" t="s">
        <v>214</v>
      </c>
      <c r="B19" s="13">
        <v>210000</v>
      </c>
      <c r="C19" s="13">
        <v>4592115846</v>
      </c>
      <c r="D19" s="13">
        <v>247498044</v>
      </c>
      <c r="E19" s="13">
        <v>4289697555</v>
      </c>
      <c r="F19" s="13">
        <v>3052920000</v>
      </c>
      <c r="G19" s="31">
        <f t="shared" si="5"/>
        <v>6.8786604300145434E-5</v>
      </c>
      <c r="H19" s="26">
        <f t="shared" si="3"/>
        <v>295073.72828308638</v>
      </c>
      <c r="I19" s="24">
        <v>0</v>
      </c>
      <c r="J19" s="26">
        <f t="shared" si="4"/>
        <v>210000</v>
      </c>
      <c r="K19" s="13">
        <v>210000</v>
      </c>
    </row>
    <row r="20" spans="1:11" s="47" customFormat="1" ht="18" customHeight="1" x14ac:dyDescent="0.35">
      <c r="A20" s="25" t="s">
        <v>221</v>
      </c>
      <c r="B20" s="26">
        <v>40000</v>
      </c>
      <c r="C20" s="26">
        <v>253209797</v>
      </c>
      <c r="D20" s="26">
        <v>19422634</v>
      </c>
      <c r="E20" s="26">
        <f>C20-D20</f>
        <v>233787163</v>
      </c>
      <c r="F20" s="26">
        <v>132660000</v>
      </c>
      <c r="G20" s="31">
        <f t="shared" si="5"/>
        <v>3.0152268958239106E-4</v>
      </c>
      <c r="H20" s="26">
        <f t="shared" si="3"/>
        <v>70492.134177596861</v>
      </c>
      <c r="I20" s="24">
        <v>0</v>
      </c>
      <c r="J20" s="26">
        <f t="shared" si="4"/>
        <v>40000</v>
      </c>
      <c r="K20" s="26">
        <v>40000</v>
      </c>
    </row>
    <row r="21" spans="1:11" ht="18" customHeight="1" x14ac:dyDescent="0.35">
      <c r="A21" s="41" t="s">
        <v>215</v>
      </c>
      <c r="B21" s="13">
        <v>50000</v>
      </c>
      <c r="C21" s="13">
        <v>2745303110</v>
      </c>
      <c r="D21" s="13">
        <v>656645364</v>
      </c>
      <c r="E21" s="13">
        <v>2248629128</v>
      </c>
      <c r="F21" s="13">
        <v>412600000</v>
      </c>
      <c r="G21" s="31">
        <f t="shared" si="5"/>
        <v>1.211827435773146E-4</v>
      </c>
      <c r="H21" s="26">
        <f t="shared" si="3"/>
        <v>272495.04701890453</v>
      </c>
      <c r="I21" s="24">
        <v>0</v>
      </c>
      <c r="J21" s="26">
        <f t="shared" si="4"/>
        <v>50000</v>
      </c>
      <c r="K21" s="13">
        <v>50000</v>
      </c>
    </row>
    <row r="22" spans="1:11" s="47" customFormat="1" ht="18" customHeight="1" x14ac:dyDescent="0.35">
      <c r="A22" s="25" t="s">
        <v>216</v>
      </c>
      <c r="B22" s="26">
        <v>620000</v>
      </c>
      <c r="C22" s="26">
        <v>1595473338</v>
      </c>
      <c r="D22" s="26">
        <v>13566383</v>
      </c>
      <c r="E22" s="26">
        <f>C22-D22</f>
        <v>1581906955</v>
      </c>
      <c r="F22" s="26">
        <v>1500000000</v>
      </c>
      <c r="G22" s="31">
        <f t="shared" si="5"/>
        <v>4.1333333333333332E-4</v>
      </c>
      <c r="H22" s="26">
        <f t="shared" si="3"/>
        <v>653854.87473333336</v>
      </c>
      <c r="I22" s="24">
        <v>0</v>
      </c>
      <c r="J22" s="26">
        <f t="shared" si="4"/>
        <v>620000</v>
      </c>
      <c r="K22" s="26">
        <v>620000</v>
      </c>
    </row>
    <row r="23" spans="1:11" ht="18" customHeight="1" x14ac:dyDescent="0.35">
      <c r="A23" s="40" t="s">
        <v>9</v>
      </c>
      <c r="B23" s="13">
        <f>SUM(B17:B22)</f>
        <v>2670000</v>
      </c>
      <c r="C23" s="13">
        <f>SUM(C17:C22)</f>
        <v>24867192372932</v>
      </c>
      <c r="D23" s="13">
        <f>SUM(D17:D22)</f>
        <v>24517972716991</v>
      </c>
      <c r="E23" s="13">
        <f>SUM(E17:E22)</f>
        <v>349324707076</v>
      </c>
      <c r="F23" s="13">
        <f>SUM(F17:F22)</f>
        <v>22045911273</v>
      </c>
      <c r="G23" s="20"/>
      <c r="H23" s="13">
        <f>SUM(H17:H22)</f>
        <v>34270616.413800642</v>
      </c>
      <c r="I23" s="13">
        <f>SUM(I17:I22)</f>
        <v>0</v>
      </c>
      <c r="J23" s="13">
        <f>SUM(J17:J22)</f>
        <v>2670000</v>
      </c>
      <c r="K23" s="13">
        <f>SUM(K17:K22)</f>
        <v>2670000</v>
      </c>
    </row>
  </sheetData>
  <mergeCells count="2">
    <mergeCell ref="A15:C15"/>
    <mergeCell ref="A8:C8"/>
  </mergeCells>
  <phoneticPr fontId="1"/>
  <pageMargins left="0.39370078740157483" right="0.39370078740157483" top="0.59055118110236227" bottom="0.39370078740157483" header="0.19685039370078741" footer="0.19685039370078741"/>
  <pageSetup paperSize="9" scale="67" orientation="landscape" r:id="rId1"/>
  <headerFooter>
    <oddHeader>&amp;R&amp;9&amp;D</oddHeader>
    <oddFooter>&amp;C&amp;9&amp;P/&amp;N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workbookViewId="0">
      <selection activeCell="C8" sqref="C8"/>
    </sheetView>
  </sheetViews>
  <sheetFormatPr defaultColWidth="8.875" defaultRowHeight="15.75" x14ac:dyDescent="0.35"/>
  <cols>
    <col min="1" max="1" width="22.875" style="1" customWidth="1"/>
    <col min="2" max="7" width="17.875" style="1" customWidth="1"/>
    <col min="8" max="16384" width="8.875" style="1"/>
  </cols>
  <sheetData>
    <row r="1" spans="1:7" ht="19.5" x14ac:dyDescent="0.4">
      <c r="A1" s="63" t="s">
        <v>185</v>
      </c>
      <c r="B1" s="12"/>
      <c r="C1" s="12"/>
      <c r="D1" s="12"/>
      <c r="E1" s="12"/>
      <c r="F1" s="12"/>
      <c r="G1" s="61" t="s">
        <v>24</v>
      </c>
    </row>
    <row r="2" spans="1:7" ht="31.5" x14ac:dyDescent="0.35">
      <c r="A2" s="37" t="s">
        <v>25</v>
      </c>
      <c r="B2" s="37" t="s">
        <v>26</v>
      </c>
      <c r="C2" s="37" t="s">
        <v>27</v>
      </c>
      <c r="D2" s="37" t="s">
        <v>28</v>
      </c>
      <c r="E2" s="38" t="s">
        <v>29</v>
      </c>
      <c r="F2" s="65" t="s">
        <v>30</v>
      </c>
      <c r="G2" s="66" t="s">
        <v>8</v>
      </c>
    </row>
    <row r="3" spans="1:7" ht="18" customHeight="1" x14ac:dyDescent="0.35">
      <c r="A3" s="41" t="s">
        <v>142</v>
      </c>
      <c r="B3" s="14">
        <v>1092198930</v>
      </c>
      <c r="C3" s="14" t="s">
        <v>141</v>
      </c>
      <c r="D3" s="14" t="s">
        <v>141</v>
      </c>
      <c r="E3" s="27" t="s">
        <v>141</v>
      </c>
      <c r="F3" s="24">
        <f>SUM(B3:E3)</f>
        <v>1092198930</v>
      </c>
      <c r="G3" s="28">
        <f>B3</f>
        <v>1092198930</v>
      </c>
    </row>
    <row r="4" spans="1:7" ht="18" customHeight="1" x14ac:dyDescent="0.35">
      <c r="A4" s="41" t="s">
        <v>143</v>
      </c>
      <c r="B4" s="14">
        <v>464817013</v>
      </c>
      <c r="C4" s="14" t="s">
        <v>141</v>
      </c>
      <c r="D4" s="14" t="s">
        <v>141</v>
      </c>
      <c r="E4" s="27" t="s">
        <v>141</v>
      </c>
      <c r="F4" s="24">
        <f t="shared" ref="F4:F10" si="0">SUM(B4:E4)</f>
        <v>464817013</v>
      </c>
      <c r="G4" s="28">
        <f t="shared" ref="G4:G10" si="1">B4</f>
        <v>464817013</v>
      </c>
    </row>
    <row r="5" spans="1:7" ht="18" customHeight="1" x14ac:dyDescent="0.35">
      <c r="A5" s="41" t="s">
        <v>146</v>
      </c>
      <c r="B5" s="14">
        <v>3072494</v>
      </c>
      <c r="C5" s="14" t="s">
        <v>141</v>
      </c>
      <c r="D5" s="14" t="s">
        <v>141</v>
      </c>
      <c r="E5" s="27" t="s">
        <v>141</v>
      </c>
      <c r="F5" s="24">
        <f t="shared" si="0"/>
        <v>3072494</v>
      </c>
      <c r="G5" s="28">
        <f t="shared" si="1"/>
        <v>3072494</v>
      </c>
    </row>
    <row r="6" spans="1:7" ht="18" customHeight="1" x14ac:dyDescent="0.35">
      <c r="A6" s="41" t="s">
        <v>144</v>
      </c>
      <c r="B6" s="14">
        <v>309440177</v>
      </c>
      <c r="C6" s="14" t="s">
        <v>141</v>
      </c>
      <c r="D6" s="14" t="s">
        <v>141</v>
      </c>
      <c r="E6" s="27" t="s">
        <v>141</v>
      </c>
      <c r="F6" s="24">
        <f t="shared" si="0"/>
        <v>309440177</v>
      </c>
      <c r="G6" s="28">
        <f t="shared" si="1"/>
        <v>309440177</v>
      </c>
    </row>
    <row r="7" spans="1:7" ht="18" customHeight="1" x14ac:dyDescent="0.35">
      <c r="A7" s="41" t="s">
        <v>145</v>
      </c>
      <c r="B7" s="14">
        <v>183879</v>
      </c>
      <c r="C7" s="14" t="s">
        <v>141</v>
      </c>
      <c r="D7" s="14" t="s">
        <v>141</v>
      </c>
      <c r="E7" s="27" t="s">
        <v>141</v>
      </c>
      <c r="F7" s="24">
        <f t="shared" si="0"/>
        <v>183879</v>
      </c>
      <c r="G7" s="28">
        <f t="shared" si="1"/>
        <v>183879</v>
      </c>
    </row>
    <row r="8" spans="1:7" ht="18" customHeight="1" x14ac:dyDescent="0.35">
      <c r="A8" s="41" t="s">
        <v>147</v>
      </c>
      <c r="B8" s="14">
        <v>101638333</v>
      </c>
      <c r="C8" s="14" t="s">
        <v>141</v>
      </c>
      <c r="D8" s="14">
        <v>173319288</v>
      </c>
      <c r="E8" s="27" t="s">
        <v>141</v>
      </c>
      <c r="F8" s="24">
        <f>SUM(B8:E8)</f>
        <v>274957621</v>
      </c>
      <c r="G8" s="28">
        <f t="shared" si="1"/>
        <v>101638333</v>
      </c>
    </row>
    <row r="9" spans="1:7" ht="18" customHeight="1" x14ac:dyDescent="0.35">
      <c r="A9" s="41" t="s">
        <v>219</v>
      </c>
      <c r="B9" s="14">
        <v>5170000</v>
      </c>
      <c r="C9" s="14" t="s">
        <v>141</v>
      </c>
      <c r="D9" s="14" t="s">
        <v>141</v>
      </c>
      <c r="E9" s="27" t="s">
        <v>141</v>
      </c>
      <c r="F9" s="24">
        <f t="shared" si="0"/>
        <v>5170000</v>
      </c>
      <c r="G9" s="28">
        <f t="shared" ref="G9" si="2">B9</f>
        <v>5170000</v>
      </c>
    </row>
    <row r="10" spans="1:7" ht="18" customHeight="1" x14ac:dyDescent="0.35">
      <c r="A10" s="67" t="s">
        <v>220</v>
      </c>
      <c r="B10" s="14">
        <v>200000000</v>
      </c>
      <c r="C10" s="14" t="s">
        <v>141</v>
      </c>
      <c r="D10" s="14" t="s">
        <v>141</v>
      </c>
      <c r="E10" s="27" t="s">
        <v>141</v>
      </c>
      <c r="F10" s="24">
        <f t="shared" si="0"/>
        <v>200000000</v>
      </c>
      <c r="G10" s="28">
        <f t="shared" si="1"/>
        <v>200000000</v>
      </c>
    </row>
    <row r="11" spans="1:7" ht="18" customHeight="1" x14ac:dyDescent="0.35">
      <c r="A11" s="40" t="s">
        <v>9</v>
      </c>
      <c r="B11" s="14">
        <f>SUM(B3:B10)</f>
        <v>2176520826</v>
      </c>
      <c r="C11" s="14" t="s">
        <v>141</v>
      </c>
      <c r="D11" s="14">
        <v>173319288</v>
      </c>
      <c r="E11" s="27" t="s">
        <v>141</v>
      </c>
      <c r="F11" s="24">
        <f>SUM(F3:F10)</f>
        <v>2349840114</v>
      </c>
      <c r="G11" s="28">
        <f>SUM(G3:G10)</f>
        <v>2176520826</v>
      </c>
    </row>
    <row r="12" spans="1:7" x14ac:dyDescent="0.35">
      <c r="A12" s="12" t="s">
        <v>148</v>
      </c>
      <c r="B12" s="12"/>
      <c r="C12" s="12"/>
      <c r="D12" s="12"/>
      <c r="E12" s="12"/>
      <c r="F12" s="12"/>
      <c r="G12" s="12"/>
    </row>
  </sheetData>
  <phoneticPr fontId="1"/>
  <pageMargins left="0.59055118110236227" right="0.39370078740157483" top="0.39370078740157483" bottom="0.39370078740157483" header="0.19685039370078741" footer="0.19685039370078741"/>
  <pageSetup paperSize="9" scale="96" orientation="landscape" r:id="rId1"/>
  <headerFooter>
    <oddHeader>&amp;R&amp;9&amp;D</oddHead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workbookViewId="0"/>
  </sheetViews>
  <sheetFormatPr defaultColWidth="8.875" defaultRowHeight="15.75" x14ac:dyDescent="0.35"/>
  <cols>
    <col min="1" max="1" width="30.875" style="1" customWidth="1"/>
    <col min="2" max="6" width="19.875" style="1" customWidth="1"/>
    <col min="7" max="16384" width="8.875" style="1"/>
  </cols>
  <sheetData>
    <row r="1" spans="1:6" ht="19.5" x14ac:dyDescent="0.4">
      <c r="A1" s="9" t="s">
        <v>186</v>
      </c>
      <c r="F1" s="8" t="s">
        <v>140</v>
      </c>
    </row>
    <row r="2" spans="1:6" ht="22.5" customHeight="1" x14ac:dyDescent="0.35">
      <c r="A2" s="100" t="s">
        <v>31</v>
      </c>
      <c r="B2" s="100" t="s">
        <v>32</v>
      </c>
      <c r="C2" s="100"/>
      <c r="D2" s="100" t="s">
        <v>33</v>
      </c>
      <c r="E2" s="100"/>
      <c r="F2" s="101" t="s">
        <v>34</v>
      </c>
    </row>
    <row r="3" spans="1:6" ht="31.5" x14ac:dyDescent="0.35">
      <c r="A3" s="100"/>
      <c r="B3" s="2" t="s">
        <v>35</v>
      </c>
      <c r="C3" s="3" t="s">
        <v>36</v>
      </c>
      <c r="D3" s="2" t="s">
        <v>35</v>
      </c>
      <c r="E3" s="3" t="s">
        <v>36</v>
      </c>
      <c r="F3" s="100"/>
    </row>
    <row r="4" spans="1:6" ht="18" customHeight="1" x14ac:dyDescent="0.35">
      <c r="A4" s="7"/>
      <c r="B4" s="6">
        <v>0</v>
      </c>
      <c r="C4" s="6">
        <v>0</v>
      </c>
      <c r="D4" s="6">
        <v>0</v>
      </c>
      <c r="E4" s="6">
        <v>0</v>
      </c>
      <c r="F4" s="6">
        <f>+B4+D4</f>
        <v>0</v>
      </c>
    </row>
    <row r="5" spans="1:6" ht="18" customHeight="1" x14ac:dyDescent="0.35">
      <c r="A5" s="7"/>
      <c r="B5" s="6">
        <v>0</v>
      </c>
      <c r="C5" s="6">
        <v>0</v>
      </c>
      <c r="D5" s="6">
        <v>0</v>
      </c>
      <c r="E5" s="6">
        <v>0</v>
      </c>
      <c r="F5" s="6">
        <f t="shared" ref="F5:F7" si="0">+B5+D5</f>
        <v>0</v>
      </c>
    </row>
    <row r="6" spans="1:6" ht="18" customHeight="1" x14ac:dyDescent="0.35">
      <c r="A6" s="7"/>
      <c r="B6" s="6">
        <v>0</v>
      </c>
      <c r="C6" s="6">
        <v>0</v>
      </c>
      <c r="D6" s="6">
        <v>0</v>
      </c>
      <c r="E6" s="6">
        <v>0</v>
      </c>
      <c r="F6" s="6">
        <f t="shared" ref="F6" si="1">+B6+D6</f>
        <v>0</v>
      </c>
    </row>
    <row r="7" spans="1:6" ht="18" customHeight="1" x14ac:dyDescent="0.35">
      <c r="A7" s="7"/>
      <c r="B7" s="6">
        <v>0</v>
      </c>
      <c r="C7" s="6">
        <v>0</v>
      </c>
      <c r="D7" s="6">
        <v>0</v>
      </c>
      <c r="E7" s="6">
        <v>0</v>
      </c>
      <c r="F7" s="6">
        <f t="shared" si="0"/>
        <v>0</v>
      </c>
    </row>
    <row r="8" spans="1:6" ht="18" customHeight="1" x14ac:dyDescent="0.35">
      <c r="A8" s="4" t="s">
        <v>9</v>
      </c>
      <c r="B8" s="6">
        <f>SUM(B4:B7)</f>
        <v>0</v>
      </c>
      <c r="C8" s="6">
        <f>SUM(C4:C7)</f>
        <v>0</v>
      </c>
      <c r="D8" s="6">
        <f>SUM(D4:D7)</f>
        <v>0</v>
      </c>
      <c r="E8" s="6">
        <f>SUM(E4:E7)</f>
        <v>0</v>
      </c>
      <c r="F8" s="6">
        <f>SUM(F4:F7)</f>
        <v>0</v>
      </c>
    </row>
  </sheetData>
  <mergeCells count="4">
    <mergeCell ref="A2:A3"/>
    <mergeCell ref="B2:C2"/>
    <mergeCell ref="D2:E2"/>
    <mergeCell ref="F2:F3"/>
  </mergeCells>
  <phoneticPr fontId="1"/>
  <pageMargins left="0.59055118110236227" right="0.39370078740157483" top="0.39370078740157483" bottom="0.39370078740157483" header="0.19685039370078741" footer="0.19685039370078741"/>
  <pageSetup paperSize="9" scale="96" orientation="landscape" r:id="rId1"/>
  <headerFooter>
    <oddHeader>&amp;R&amp;9&amp;D</oddHeader>
    <oddFooter>&amp;C&amp;9&amp;P/&amp;N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workbookViewId="0">
      <selection activeCell="B27" sqref="B27"/>
    </sheetView>
  </sheetViews>
  <sheetFormatPr defaultColWidth="8.875" defaultRowHeight="15.75" x14ac:dyDescent="0.35"/>
  <cols>
    <col min="1" max="1" width="17.375" style="12" bestFit="1" customWidth="1"/>
    <col min="2" max="2" width="13.875" style="12" bestFit="1" customWidth="1"/>
    <col min="3" max="3" width="17.25" style="12" bestFit="1" customWidth="1"/>
    <col min="4" max="4" width="8.875" style="12"/>
    <col min="5" max="5" width="21" style="12" bestFit="1" customWidth="1"/>
    <col min="6" max="6" width="13.875" style="12" bestFit="1" customWidth="1"/>
    <col min="7" max="7" width="17.25" style="12" bestFit="1" customWidth="1"/>
    <col min="8" max="8" width="8.875" style="12"/>
    <col min="9" max="9" width="19.125" style="12" customWidth="1"/>
    <col min="10" max="16384" width="8.875" style="12"/>
  </cols>
  <sheetData>
    <row r="1" spans="1:9" ht="19.5" x14ac:dyDescent="0.4">
      <c r="A1" s="96" t="s">
        <v>187</v>
      </c>
      <c r="B1" s="96"/>
      <c r="C1" s="61" t="s">
        <v>24</v>
      </c>
      <c r="E1" s="63" t="s">
        <v>188</v>
      </c>
      <c r="G1" s="61" t="s">
        <v>24</v>
      </c>
    </row>
    <row r="2" spans="1:9" ht="22.5" customHeight="1" x14ac:dyDescent="0.35">
      <c r="A2" s="37" t="s">
        <v>31</v>
      </c>
      <c r="B2" s="37" t="s">
        <v>35</v>
      </c>
      <c r="C2" s="37" t="s">
        <v>37</v>
      </c>
      <c r="E2" s="37" t="s">
        <v>31</v>
      </c>
      <c r="F2" s="37" t="s">
        <v>35</v>
      </c>
      <c r="G2" s="37" t="s">
        <v>37</v>
      </c>
    </row>
    <row r="3" spans="1:9" ht="18" customHeight="1" x14ac:dyDescent="0.35">
      <c r="A3" s="39" t="s">
        <v>151</v>
      </c>
      <c r="B3" s="20"/>
      <c r="C3" s="20"/>
      <c r="E3" s="39" t="s">
        <v>151</v>
      </c>
      <c r="F3" s="20"/>
      <c r="G3" s="20"/>
    </row>
    <row r="4" spans="1:9" ht="18" customHeight="1" x14ac:dyDescent="0.35">
      <c r="A4" s="68" t="s">
        <v>149</v>
      </c>
      <c r="B4" s="13">
        <v>27921988</v>
      </c>
      <c r="C4" s="14">
        <f>B4*0.120446101925635-335</f>
        <v>3362759.6126143574</v>
      </c>
      <c r="E4" s="68" t="s">
        <v>149</v>
      </c>
      <c r="F4" s="13">
        <v>25837165</v>
      </c>
      <c r="G4" s="14">
        <f>F4*0.120446101925635</f>
        <v>3111985.809059449</v>
      </c>
    </row>
    <row r="5" spans="1:9" ht="18" customHeight="1" x14ac:dyDescent="0.35">
      <c r="A5" s="68" t="s">
        <v>150</v>
      </c>
      <c r="B5" s="14">
        <v>566431</v>
      </c>
      <c r="C5" s="14">
        <f t="shared" ref="C5:C9" si="0">B5*0.120446101925635</f>
        <v>68224.405959839365</v>
      </c>
      <c r="E5" s="68" t="s">
        <v>150</v>
      </c>
      <c r="F5" s="14">
        <v>882100</v>
      </c>
      <c r="G5" s="14">
        <f t="shared" ref="G5:G9" si="1">F5*0.120446101925635</f>
        <v>106245.50650860263</v>
      </c>
    </row>
    <row r="6" spans="1:9" ht="18" customHeight="1" x14ac:dyDescent="0.35">
      <c r="A6" s="68" t="s">
        <v>39</v>
      </c>
      <c r="B6" s="14">
        <v>9712788</v>
      </c>
      <c r="C6" s="14">
        <f t="shared" si="0"/>
        <v>1169867.4534300845</v>
      </c>
      <c r="E6" s="68" t="s">
        <v>39</v>
      </c>
      <c r="F6" s="14">
        <v>14300836</v>
      </c>
      <c r="G6" s="14">
        <f t="shared" si="1"/>
        <v>1722479.9504777903</v>
      </c>
    </row>
    <row r="7" spans="1:9" ht="18" customHeight="1" x14ac:dyDescent="0.35">
      <c r="A7" s="68" t="s">
        <v>40</v>
      </c>
      <c r="B7" s="14">
        <v>1280602</v>
      </c>
      <c r="C7" s="14">
        <f t="shared" si="0"/>
        <v>154243.51901817202</v>
      </c>
      <c r="E7" s="68" t="s">
        <v>40</v>
      </c>
      <c r="F7" s="14">
        <v>515900</v>
      </c>
      <c r="G7" s="14">
        <f t="shared" si="1"/>
        <v>62138.143983435097</v>
      </c>
    </row>
    <row r="8" spans="1:9" ht="18" customHeight="1" x14ac:dyDescent="0.35">
      <c r="A8" s="68" t="s">
        <v>209</v>
      </c>
      <c r="B8" s="14">
        <v>0</v>
      </c>
      <c r="C8" s="14">
        <f t="shared" si="0"/>
        <v>0</v>
      </c>
      <c r="E8" s="68" t="s">
        <v>209</v>
      </c>
      <c r="F8" s="14">
        <v>0</v>
      </c>
      <c r="G8" s="14">
        <f t="shared" si="1"/>
        <v>0</v>
      </c>
    </row>
    <row r="9" spans="1:9" ht="18" customHeight="1" x14ac:dyDescent="0.35">
      <c r="A9" s="68" t="s">
        <v>132</v>
      </c>
      <c r="B9" s="14">
        <v>1607734</v>
      </c>
      <c r="C9" s="14">
        <f t="shared" si="0"/>
        <v>193645.29323330885</v>
      </c>
      <c r="E9" s="68" t="s">
        <v>132</v>
      </c>
      <c r="F9" s="14">
        <v>2334381</v>
      </c>
      <c r="G9" s="14">
        <f t="shared" si="1"/>
        <v>281167.09185926575</v>
      </c>
    </row>
    <row r="10" spans="1:9" ht="18" customHeight="1" x14ac:dyDescent="0.35">
      <c r="A10" s="41" t="s">
        <v>152</v>
      </c>
      <c r="B10" s="18"/>
      <c r="C10" s="18"/>
      <c r="E10" s="41" t="s">
        <v>152</v>
      </c>
      <c r="F10" s="18"/>
      <c r="G10" s="18"/>
    </row>
    <row r="11" spans="1:9" ht="18" customHeight="1" x14ac:dyDescent="0.35">
      <c r="A11" s="68" t="s">
        <v>133</v>
      </c>
      <c r="B11" s="14">
        <v>3360</v>
      </c>
      <c r="C11" s="14">
        <f>B11*0.0113734976635636</f>
        <v>38.214952149573698</v>
      </c>
      <c r="E11" s="68" t="s">
        <v>133</v>
      </c>
      <c r="F11" s="14">
        <v>0</v>
      </c>
      <c r="G11" s="14">
        <f>F11*0.0113734976635636</f>
        <v>0</v>
      </c>
    </row>
    <row r="12" spans="1:9" ht="18" customHeight="1" x14ac:dyDescent="0.35">
      <c r="A12" s="68" t="s">
        <v>134</v>
      </c>
      <c r="B12" s="14">
        <v>1278630</v>
      </c>
      <c r="C12" s="14">
        <f>B12*0.102096649716783</f>
        <v>130543.83922737025</v>
      </c>
      <c r="E12" s="68" t="s">
        <v>134</v>
      </c>
      <c r="F12" s="14">
        <v>908750</v>
      </c>
      <c r="G12" s="14">
        <f>F12*0.102096649716783</f>
        <v>92780.33043012656</v>
      </c>
    </row>
    <row r="13" spans="1:9" ht="18" customHeight="1" x14ac:dyDescent="0.35">
      <c r="A13" s="68" t="s">
        <v>135</v>
      </c>
      <c r="B13" s="14" t="s">
        <v>141</v>
      </c>
      <c r="C13" s="14" t="s">
        <v>153</v>
      </c>
      <c r="E13" s="68" t="s">
        <v>135</v>
      </c>
      <c r="F13" s="14" t="s">
        <v>141</v>
      </c>
      <c r="G13" s="14" t="s">
        <v>141</v>
      </c>
    </row>
    <row r="14" spans="1:9" ht="18" customHeight="1" thickBot="1" x14ac:dyDescent="0.4">
      <c r="A14" s="69" t="s">
        <v>136</v>
      </c>
      <c r="B14" s="70">
        <v>102374</v>
      </c>
      <c r="C14" s="70">
        <f>B14*0.174808789562858</f>
        <v>17895.875022708024</v>
      </c>
      <c r="E14" s="71" t="s">
        <v>136</v>
      </c>
      <c r="F14" s="72">
        <v>470043</v>
      </c>
      <c r="G14" s="70">
        <f>F14*0.174808789562858</f>
        <v>82167.647872494461</v>
      </c>
    </row>
    <row r="15" spans="1:9" ht="18" customHeight="1" thickTop="1" x14ac:dyDescent="0.35">
      <c r="A15" s="73" t="s">
        <v>9</v>
      </c>
      <c r="B15" s="74">
        <f>SUM(B4:B14)</f>
        <v>42473907</v>
      </c>
      <c r="C15" s="74">
        <f>SUM(C4:C14)</f>
        <v>5097218.2134579904</v>
      </c>
      <c r="E15" s="75" t="s">
        <v>9</v>
      </c>
      <c r="F15" s="76">
        <f>SUM(F4:F14)</f>
        <v>45249175</v>
      </c>
      <c r="G15" s="76">
        <f>SUM(G4:G14)</f>
        <v>5458964.4801911647</v>
      </c>
    </row>
    <row r="16" spans="1:9" x14ac:dyDescent="0.35">
      <c r="I16" s="77"/>
    </row>
  </sheetData>
  <mergeCells count="1">
    <mergeCell ref="A1:B1"/>
  </mergeCells>
  <phoneticPr fontId="1"/>
  <pageMargins left="0.59055118110236227" right="0.39370078740157483" top="0.39370078740157483" bottom="0.39370078740157483" header="0.19685039370078741" footer="0.19685039370078741"/>
  <pageSetup paperSize="9" orientation="landscape" r:id="rId1"/>
  <headerFooter>
    <oddHeader>&amp;R&amp;9&amp;D</oddHead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zoomScaleNormal="100" workbookViewId="0">
      <selection activeCell="J26" sqref="J26"/>
    </sheetView>
  </sheetViews>
  <sheetFormatPr defaultColWidth="8.875" defaultRowHeight="15.75" x14ac:dyDescent="0.35"/>
  <cols>
    <col min="1" max="1" width="20.875" style="1" customWidth="1"/>
    <col min="2" max="2" width="14.875" style="1" customWidth="1"/>
    <col min="3" max="3" width="16.875" style="1" customWidth="1"/>
    <col min="4" max="11" width="14.875" style="1" customWidth="1"/>
    <col min="12" max="16384" width="8.875" style="1"/>
  </cols>
  <sheetData>
    <row r="1" spans="1:11" ht="19.5" x14ac:dyDescent="0.4">
      <c r="A1" s="96" t="s">
        <v>189</v>
      </c>
      <c r="B1" s="96"/>
      <c r="C1" s="12"/>
      <c r="D1" s="12"/>
      <c r="E1" s="12"/>
      <c r="F1" s="12"/>
      <c r="G1" s="12"/>
      <c r="H1" s="12"/>
      <c r="I1" s="12"/>
      <c r="J1" s="12"/>
      <c r="K1" s="12"/>
    </row>
    <row r="2" spans="1:11" ht="19.5" x14ac:dyDescent="0.4">
      <c r="A2" s="63" t="s">
        <v>190</v>
      </c>
      <c r="B2" s="12"/>
      <c r="C2" s="12"/>
      <c r="D2" s="12"/>
      <c r="E2" s="12"/>
      <c r="F2" s="12"/>
      <c r="G2" s="12"/>
      <c r="H2" s="12"/>
      <c r="I2" s="12"/>
      <c r="J2" s="12"/>
      <c r="K2" s="42" t="s">
        <v>24</v>
      </c>
    </row>
    <row r="3" spans="1:11" ht="22.5" customHeight="1" x14ac:dyDescent="0.35">
      <c r="A3" s="103" t="s">
        <v>25</v>
      </c>
      <c r="B3" s="104" t="s">
        <v>41</v>
      </c>
      <c r="C3" s="78"/>
      <c r="D3" s="103" t="s">
        <v>42</v>
      </c>
      <c r="E3" s="105" t="s">
        <v>43</v>
      </c>
      <c r="F3" s="103" t="s">
        <v>44</v>
      </c>
      <c r="G3" s="102" t="s">
        <v>45</v>
      </c>
      <c r="H3" s="104" t="s">
        <v>46</v>
      </c>
      <c r="I3" s="78"/>
      <c r="J3" s="79"/>
      <c r="K3" s="103" t="s">
        <v>29</v>
      </c>
    </row>
    <row r="4" spans="1:11" ht="22.5" customHeight="1" x14ac:dyDescent="0.35">
      <c r="A4" s="103"/>
      <c r="B4" s="103"/>
      <c r="C4" s="38" t="s">
        <v>47</v>
      </c>
      <c r="D4" s="103"/>
      <c r="E4" s="106"/>
      <c r="F4" s="103"/>
      <c r="G4" s="103"/>
      <c r="H4" s="103"/>
      <c r="I4" s="37" t="s">
        <v>48</v>
      </c>
      <c r="J4" s="37" t="s">
        <v>49</v>
      </c>
      <c r="K4" s="103"/>
    </row>
    <row r="5" spans="1:11" s="11" customFormat="1" ht="18" customHeight="1" x14ac:dyDescent="0.35">
      <c r="A5" s="15" t="s">
        <v>50</v>
      </c>
      <c r="B5" s="18"/>
      <c r="C5" s="32"/>
      <c r="D5" s="18"/>
      <c r="E5" s="33"/>
      <c r="F5" s="18"/>
      <c r="G5" s="18"/>
      <c r="H5" s="18"/>
      <c r="I5" s="18"/>
      <c r="J5" s="18"/>
      <c r="K5" s="18"/>
    </row>
    <row r="6" spans="1:11" s="11" customFormat="1" ht="18" customHeight="1" x14ac:dyDescent="0.35">
      <c r="A6" s="15" t="s">
        <v>51</v>
      </c>
      <c r="B6" s="14">
        <f>SUM(D6:K6)</f>
        <v>1019968872</v>
      </c>
      <c r="C6" s="27">
        <v>38016503</v>
      </c>
      <c r="D6" s="14">
        <v>442500000</v>
      </c>
      <c r="E6" s="28">
        <v>80800000</v>
      </c>
      <c r="F6" s="14" t="s">
        <v>141</v>
      </c>
      <c r="G6" s="14">
        <v>298592872</v>
      </c>
      <c r="H6" s="14" t="s">
        <v>141</v>
      </c>
      <c r="I6" s="14" t="s">
        <v>141</v>
      </c>
      <c r="J6" s="14" t="s">
        <v>141</v>
      </c>
      <c r="K6" s="14">
        <v>198076000</v>
      </c>
    </row>
    <row r="7" spans="1:11" s="11" customFormat="1" ht="18" customHeight="1" x14ac:dyDescent="0.35">
      <c r="A7" s="15" t="s">
        <v>52</v>
      </c>
      <c r="B7" s="27" t="s">
        <v>141</v>
      </c>
      <c r="C7" s="27" t="s">
        <v>141</v>
      </c>
      <c r="D7" s="14" t="s">
        <v>141</v>
      </c>
      <c r="E7" s="28" t="s">
        <v>141</v>
      </c>
      <c r="F7" s="14" t="s">
        <v>141</v>
      </c>
      <c r="G7" s="14" t="s">
        <v>141</v>
      </c>
      <c r="H7" s="14" t="s">
        <v>141</v>
      </c>
      <c r="I7" s="14" t="s">
        <v>141</v>
      </c>
      <c r="J7" s="14" t="s">
        <v>141</v>
      </c>
      <c r="K7" s="14" t="s">
        <v>141</v>
      </c>
    </row>
    <row r="8" spans="1:11" s="11" customFormat="1" ht="18" customHeight="1" x14ac:dyDescent="0.35">
      <c r="A8" s="15" t="s">
        <v>53</v>
      </c>
      <c r="B8" s="27" t="s">
        <v>141</v>
      </c>
      <c r="C8" s="27" t="s">
        <v>141</v>
      </c>
      <c r="D8" s="14" t="s">
        <v>141</v>
      </c>
      <c r="E8" s="28" t="s">
        <v>141</v>
      </c>
      <c r="F8" s="14" t="s">
        <v>141</v>
      </c>
      <c r="G8" s="14" t="s">
        <v>141</v>
      </c>
      <c r="H8" s="14" t="s">
        <v>141</v>
      </c>
      <c r="I8" s="14" t="s">
        <v>141</v>
      </c>
      <c r="J8" s="14" t="s">
        <v>141</v>
      </c>
      <c r="K8" s="14" t="s">
        <v>141</v>
      </c>
    </row>
    <row r="9" spans="1:11" s="11" customFormat="1" ht="18" customHeight="1" x14ac:dyDescent="0.35">
      <c r="A9" s="35" t="s">
        <v>54</v>
      </c>
      <c r="B9" s="14">
        <f t="shared" ref="B9:B11" si="0">SUM(D9:K9)</f>
        <v>1925328915</v>
      </c>
      <c r="C9" s="80">
        <v>142017770</v>
      </c>
      <c r="D9" s="24">
        <v>852330045</v>
      </c>
      <c r="E9" s="81">
        <v>267377742</v>
      </c>
      <c r="F9" s="24">
        <v>183300000</v>
      </c>
      <c r="G9" s="24">
        <v>292151128</v>
      </c>
      <c r="H9" s="24" t="s">
        <v>141</v>
      </c>
      <c r="I9" s="24" t="s">
        <v>141</v>
      </c>
      <c r="J9" s="24" t="s">
        <v>141</v>
      </c>
      <c r="K9" s="24">
        <v>330170000</v>
      </c>
    </row>
    <row r="10" spans="1:11" s="11" customFormat="1" ht="18" customHeight="1" x14ac:dyDescent="0.35">
      <c r="A10" s="35" t="s">
        <v>55</v>
      </c>
      <c r="B10" s="14">
        <f t="shared" si="0"/>
        <v>671822351</v>
      </c>
      <c r="C10" s="80">
        <v>41717484</v>
      </c>
      <c r="D10" s="24" t="s">
        <v>141</v>
      </c>
      <c r="E10" s="81">
        <v>138262351</v>
      </c>
      <c r="F10" s="24">
        <v>14900000</v>
      </c>
      <c r="G10" s="24">
        <v>262450000</v>
      </c>
      <c r="H10" s="24" t="s">
        <v>141</v>
      </c>
      <c r="I10" s="24" t="s">
        <v>141</v>
      </c>
      <c r="J10" s="24" t="s">
        <v>141</v>
      </c>
      <c r="K10" s="24">
        <v>256210000</v>
      </c>
    </row>
    <row r="11" spans="1:11" s="11" customFormat="1" ht="18" customHeight="1" x14ac:dyDescent="0.35">
      <c r="A11" s="35" t="s">
        <v>56</v>
      </c>
      <c r="B11" s="14">
        <f t="shared" si="0"/>
        <v>152692511</v>
      </c>
      <c r="C11" s="80">
        <v>39267792</v>
      </c>
      <c r="D11" s="24">
        <v>8842153</v>
      </c>
      <c r="E11" s="81">
        <v>26598358</v>
      </c>
      <c r="F11" s="24" t="s">
        <v>141</v>
      </c>
      <c r="G11" s="24" t="s">
        <v>141</v>
      </c>
      <c r="H11" s="24" t="s">
        <v>141</v>
      </c>
      <c r="I11" s="24" t="s">
        <v>141</v>
      </c>
      <c r="J11" s="24" t="s">
        <v>141</v>
      </c>
      <c r="K11" s="24">
        <v>117252000</v>
      </c>
    </row>
    <row r="12" spans="1:11" s="11" customFormat="1" ht="18" customHeight="1" x14ac:dyDescent="0.35">
      <c r="A12" s="35" t="s">
        <v>57</v>
      </c>
      <c r="B12" s="14">
        <f t="shared" ref="B12" si="1">SUM(D12:K12)-C12</f>
        <v>0</v>
      </c>
      <c r="C12" s="36"/>
      <c r="D12" s="82"/>
      <c r="E12" s="83"/>
      <c r="F12" s="82"/>
      <c r="G12" s="82"/>
      <c r="H12" s="82"/>
      <c r="I12" s="82"/>
      <c r="J12" s="82"/>
      <c r="K12" s="82"/>
    </row>
    <row r="13" spans="1:11" s="11" customFormat="1" ht="18" customHeight="1" x14ac:dyDescent="0.35">
      <c r="A13" s="35" t="s">
        <v>58</v>
      </c>
      <c r="B13" s="14">
        <f t="shared" ref="B13:B14" si="2">SUM(D13:K13)</f>
        <v>6032767465</v>
      </c>
      <c r="C13" s="80">
        <v>515207633</v>
      </c>
      <c r="D13" s="24">
        <v>5144324157</v>
      </c>
      <c r="E13" s="81">
        <v>843437568</v>
      </c>
      <c r="F13" s="24" t="s">
        <v>141</v>
      </c>
      <c r="G13" s="24">
        <v>45005740</v>
      </c>
      <c r="H13" s="24" t="s">
        <v>141</v>
      </c>
      <c r="I13" s="24" t="s">
        <v>141</v>
      </c>
      <c r="J13" s="24" t="s">
        <v>141</v>
      </c>
      <c r="K13" s="24" t="s">
        <v>141</v>
      </c>
    </row>
    <row r="14" spans="1:11" s="11" customFormat="1" ht="18" customHeight="1" x14ac:dyDescent="0.35">
      <c r="A14" s="35" t="s">
        <v>59</v>
      </c>
      <c r="B14" s="14">
        <f t="shared" si="2"/>
        <v>105185867</v>
      </c>
      <c r="C14" s="80">
        <v>30772286</v>
      </c>
      <c r="D14" s="24">
        <v>105185867</v>
      </c>
      <c r="E14" s="81" t="s">
        <v>141</v>
      </c>
      <c r="F14" s="24" t="s">
        <v>141</v>
      </c>
      <c r="G14" s="24" t="s">
        <v>141</v>
      </c>
      <c r="H14" s="24" t="s">
        <v>141</v>
      </c>
      <c r="I14" s="24" t="s">
        <v>141</v>
      </c>
      <c r="J14" s="24" t="s">
        <v>141</v>
      </c>
      <c r="K14" s="24" t="s">
        <v>141</v>
      </c>
    </row>
    <row r="15" spans="1:11" s="11" customFormat="1" ht="18" customHeight="1" x14ac:dyDescent="0.35">
      <c r="A15" s="15" t="s">
        <v>60</v>
      </c>
      <c r="B15" s="27" t="s">
        <v>141</v>
      </c>
      <c r="C15" s="27" t="s">
        <v>141</v>
      </c>
      <c r="D15" s="14" t="s">
        <v>141</v>
      </c>
      <c r="E15" s="28" t="s">
        <v>141</v>
      </c>
      <c r="F15" s="14" t="s">
        <v>141</v>
      </c>
      <c r="G15" s="14" t="s">
        <v>141</v>
      </c>
      <c r="H15" s="14" t="s">
        <v>141</v>
      </c>
      <c r="I15" s="14" t="s">
        <v>141</v>
      </c>
      <c r="J15" s="14" t="s">
        <v>141</v>
      </c>
      <c r="K15" s="14" t="s">
        <v>141</v>
      </c>
    </row>
    <row r="16" spans="1:11" s="11" customFormat="1" ht="18" customHeight="1" x14ac:dyDescent="0.35">
      <c r="A16" s="15" t="s">
        <v>56</v>
      </c>
      <c r="B16" s="14">
        <f>SUM(D16:K16)</f>
        <v>74042308</v>
      </c>
      <c r="C16" s="27">
        <v>11024813</v>
      </c>
      <c r="D16" s="14">
        <v>40400000</v>
      </c>
      <c r="E16" s="28" t="s">
        <v>141</v>
      </c>
      <c r="F16" s="14" t="s">
        <v>141</v>
      </c>
      <c r="G16" s="14">
        <v>33642308</v>
      </c>
      <c r="H16" s="14" t="s">
        <v>141</v>
      </c>
      <c r="I16" s="14" t="s">
        <v>141</v>
      </c>
      <c r="J16" s="14" t="s">
        <v>141</v>
      </c>
      <c r="K16" s="14" t="s">
        <v>141</v>
      </c>
    </row>
    <row r="17" spans="1:11" s="11" customFormat="1" ht="18" customHeight="1" x14ac:dyDescent="0.35">
      <c r="A17" s="34" t="s">
        <v>61</v>
      </c>
      <c r="B17" s="14">
        <f>SUM(D17:K17)</f>
        <v>9981808289</v>
      </c>
      <c r="C17" s="27">
        <f t="shared" ref="C17:G17" si="3">SUM(C5:C16)</f>
        <v>818024281</v>
      </c>
      <c r="D17" s="14">
        <f t="shared" si="3"/>
        <v>6593582222</v>
      </c>
      <c r="E17" s="28">
        <f t="shared" si="3"/>
        <v>1356476019</v>
      </c>
      <c r="F17" s="28">
        <f t="shared" si="3"/>
        <v>198200000</v>
      </c>
      <c r="G17" s="14">
        <f t="shared" si="3"/>
        <v>931842048</v>
      </c>
      <c r="H17" s="14" t="s">
        <v>141</v>
      </c>
      <c r="I17" s="14" t="s">
        <v>141</v>
      </c>
      <c r="J17" s="14" t="s">
        <v>141</v>
      </c>
      <c r="K17" s="14">
        <f>SUM(K5:K16)</f>
        <v>901708000</v>
      </c>
    </row>
  </sheetData>
  <mergeCells count="9">
    <mergeCell ref="G3:G4"/>
    <mergeCell ref="H3:H4"/>
    <mergeCell ref="K3:K4"/>
    <mergeCell ref="A1:B1"/>
    <mergeCell ref="A3:A4"/>
    <mergeCell ref="B3:B4"/>
    <mergeCell ref="D3:D4"/>
    <mergeCell ref="E3:E4"/>
    <mergeCell ref="F3:F4"/>
  </mergeCells>
  <phoneticPr fontId="1"/>
  <pageMargins left="0.39370078740157483" right="0.39370078740157483" top="0.59055118110236227" bottom="0.39370078740157483" header="0.19685039370078741" footer="0.19685039370078741"/>
  <pageSetup paperSize="9" scale="74" orientation="landscape" r:id="rId1"/>
  <headerFooter>
    <oddHeader>&amp;R&amp;9&amp;D</oddHead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workbookViewId="0">
      <selection activeCell="F20" sqref="F20"/>
    </sheetView>
  </sheetViews>
  <sheetFormatPr defaultColWidth="8.875" defaultRowHeight="15.75" x14ac:dyDescent="0.35"/>
  <cols>
    <col min="1" max="1" width="13" style="12" customWidth="1"/>
    <col min="2" max="10" width="12.875" style="12" customWidth="1"/>
    <col min="11" max="16384" width="8.875" style="12"/>
  </cols>
  <sheetData>
    <row r="1" spans="1:10" ht="19.5" x14ac:dyDescent="0.4">
      <c r="A1" s="111" t="s">
        <v>191</v>
      </c>
      <c r="B1" s="111"/>
      <c r="C1" s="111"/>
      <c r="I1" s="61" t="s">
        <v>24</v>
      </c>
    </row>
    <row r="2" spans="1:10" ht="47.25" x14ac:dyDescent="0.35">
      <c r="A2" s="84" t="s">
        <v>41</v>
      </c>
      <c r="B2" s="37" t="s">
        <v>62</v>
      </c>
      <c r="C2" s="65" t="s">
        <v>63</v>
      </c>
      <c r="D2" s="65" t="s">
        <v>64</v>
      </c>
      <c r="E2" s="65" t="s">
        <v>65</v>
      </c>
      <c r="F2" s="65" t="s">
        <v>66</v>
      </c>
      <c r="G2" s="65" t="s">
        <v>67</v>
      </c>
      <c r="H2" s="37" t="s">
        <v>68</v>
      </c>
      <c r="I2" s="65" t="s">
        <v>69</v>
      </c>
    </row>
    <row r="3" spans="1:10" ht="18" customHeight="1" x14ac:dyDescent="0.35">
      <c r="A3" s="85">
        <v>9981808289</v>
      </c>
      <c r="B3" s="14">
        <v>9403830265</v>
      </c>
      <c r="C3" s="14">
        <v>577978024</v>
      </c>
      <c r="D3" s="14" t="s">
        <v>141</v>
      </c>
      <c r="E3" s="14" t="s">
        <v>141</v>
      </c>
      <c r="F3" s="14" t="s">
        <v>141</v>
      </c>
      <c r="G3" s="14" t="s">
        <v>141</v>
      </c>
      <c r="H3" s="14" t="s">
        <v>141</v>
      </c>
      <c r="I3" s="31">
        <v>4.1000000000000003E-3</v>
      </c>
    </row>
    <row r="6" spans="1:10" ht="19.5" x14ac:dyDescent="0.4">
      <c r="A6" s="96" t="s">
        <v>192</v>
      </c>
      <c r="B6" s="96"/>
      <c r="C6" s="96"/>
      <c r="D6" s="96"/>
      <c r="I6" s="112" t="s">
        <v>24</v>
      </c>
      <c r="J6" s="112"/>
    </row>
    <row r="7" spans="1:10" ht="31.5" x14ac:dyDescent="0.35">
      <c r="A7" s="84" t="s">
        <v>41</v>
      </c>
      <c r="B7" s="37" t="s">
        <v>70</v>
      </c>
      <c r="C7" s="65" t="s">
        <v>71</v>
      </c>
      <c r="D7" s="65" t="s">
        <v>72</v>
      </c>
      <c r="E7" s="65" t="s">
        <v>73</v>
      </c>
      <c r="F7" s="65" t="s">
        <v>74</v>
      </c>
      <c r="G7" s="65" t="s">
        <v>75</v>
      </c>
      <c r="H7" s="65" t="s">
        <v>76</v>
      </c>
      <c r="I7" s="65" t="s">
        <v>77</v>
      </c>
      <c r="J7" s="37" t="s">
        <v>78</v>
      </c>
    </row>
    <row r="8" spans="1:10" ht="18" customHeight="1" x14ac:dyDescent="0.35">
      <c r="A8" s="85">
        <v>9981808289</v>
      </c>
      <c r="B8" s="14">
        <v>818024281</v>
      </c>
      <c r="C8" s="14">
        <v>856057433</v>
      </c>
      <c r="D8" s="14">
        <v>847466343</v>
      </c>
      <c r="E8" s="14">
        <v>846408436</v>
      </c>
      <c r="F8" s="14">
        <v>814970591</v>
      </c>
      <c r="G8" s="14">
        <v>3539446466</v>
      </c>
      <c r="H8" s="14">
        <v>1879661152</v>
      </c>
      <c r="I8" s="14">
        <v>379773587</v>
      </c>
      <c r="J8" s="14">
        <v>0</v>
      </c>
    </row>
    <row r="11" spans="1:10" ht="19.5" x14ac:dyDescent="0.4">
      <c r="A11" s="111" t="s">
        <v>193</v>
      </c>
      <c r="B11" s="111"/>
      <c r="C11" s="111"/>
      <c r="D11" s="111"/>
      <c r="G11" s="61" t="s">
        <v>140</v>
      </c>
    </row>
    <row r="12" spans="1:10" ht="33" customHeight="1" x14ac:dyDescent="0.35">
      <c r="A12" s="102" t="s">
        <v>194</v>
      </c>
      <c r="B12" s="113"/>
      <c r="C12" s="114" t="s">
        <v>79</v>
      </c>
      <c r="D12" s="114"/>
      <c r="E12" s="114"/>
      <c r="F12" s="114"/>
      <c r="G12" s="106"/>
    </row>
    <row r="13" spans="1:10" ht="18" customHeight="1" x14ac:dyDescent="0.35">
      <c r="A13" s="107" t="s">
        <v>195</v>
      </c>
      <c r="B13" s="108"/>
      <c r="C13" s="109"/>
      <c r="D13" s="109"/>
      <c r="E13" s="109"/>
      <c r="F13" s="109"/>
      <c r="G13" s="110"/>
    </row>
  </sheetData>
  <mergeCells count="8">
    <mergeCell ref="A13:B13"/>
    <mergeCell ref="C13:G13"/>
    <mergeCell ref="A1:C1"/>
    <mergeCell ref="A6:D6"/>
    <mergeCell ref="I6:J6"/>
    <mergeCell ref="A11:D11"/>
    <mergeCell ref="A12:B12"/>
    <mergeCell ref="C12:G12"/>
  </mergeCells>
  <phoneticPr fontId="1"/>
  <pageMargins left="0.39370078740157483" right="0.39370078740157483" top="0.59055118110236227" bottom="0.39370078740157483" header="0.19685039370078741" footer="0.19685039370078741"/>
  <pageSetup paperSize="9" scale="99" fitToHeight="0" orientation="landscape" r:id="rId1"/>
  <headerFooter>
    <oddHeader>&amp;R&amp;9&amp;D</oddHeader>
    <oddFooter>&amp;C&amp;9&amp;P/&amp;N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tabSelected="1" workbookViewId="0">
      <selection activeCell="D12" sqref="D12"/>
    </sheetView>
  </sheetViews>
  <sheetFormatPr defaultColWidth="8.875" defaultRowHeight="15.75" x14ac:dyDescent="0.35"/>
  <cols>
    <col min="1" max="1" width="17.375" style="12" bestFit="1" customWidth="1"/>
    <col min="2" max="6" width="20.875" style="12" customWidth="1"/>
    <col min="7" max="16384" width="8.875" style="12"/>
  </cols>
  <sheetData>
    <row r="1" spans="1:6" ht="19.5" x14ac:dyDescent="0.4">
      <c r="A1" s="96" t="s">
        <v>196</v>
      </c>
      <c r="B1" s="96"/>
      <c r="F1" s="61" t="s">
        <v>24</v>
      </c>
    </row>
    <row r="2" spans="1:6" ht="22.5" customHeight="1" x14ac:dyDescent="0.35">
      <c r="A2" s="103" t="s">
        <v>80</v>
      </c>
      <c r="B2" s="103" t="s">
        <v>81</v>
      </c>
      <c r="C2" s="103" t="s">
        <v>82</v>
      </c>
      <c r="D2" s="103" t="s">
        <v>83</v>
      </c>
      <c r="E2" s="104"/>
      <c r="F2" s="103" t="s">
        <v>84</v>
      </c>
    </row>
    <row r="3" spans="1:6" ht="22.5" customHeight="1" x14ac:dyDescent="0.35">
      <c r="A3" s="103"/>
      <c r="B3" s="103"/>
      <c r="C3" s="103"/>
      <c r="D3" s="37" t="s">
        <v>85</v>
      </c>
      <c r="E3" s="38" t="s">
        <v>29</v>
      </c>
      <c r="F3" s="103"/>
    </row>
    <row r="4" spans="1:6" ht="18" customHeight="1" x14ac:dyDescent="0.35">
      <c r="A4" s="15" t="s">
        <v>154</v>
      </c>
      <c r="B4" s="14">
        <v>1717885651</v>
      </c>
      <c r="C4" s="14">
        <v>0</v>
      </c>
      <c r="D4" s="14">
        <v>107492731</v>
      </c>
      <c r="E4" s="27">
        <v>0</v>
      </c>
      <c r="F4" s="14">
        <f>B4+C4-D4-E4</f>
        <v>1610392920</v>
      </c>
    </row>
    <row r="5" spans="1:6" ht="18" customHeight="1" x14ac:dyDescent="0.35">
      <c r="A5" s="15" t="s">
        <v>155</v>
      </c>
      <c r="B5" s="14">
        <v>131468979</v>
      </c>
      <c r="C5" s="14">
        <v>153372105</v>
      </c>
      <c r="D5" s="14">
        <v>131468979</v>
      </c>
      <c r="E5" s="27">
        <v>0</v>
      </c>
      <c r="F5" s="14">
        <f t="shared" ref="F5:F7" si="0">B5+C5-D5-E5</f>
        <v>153372105</v>
      </c>
    </row>
    <row r="6" spans="1:6" ht="18" customHeight="1" x14ac:dyDescent="0.35">
      <c r="A6" s="15" t="s">
        <v>156</v>
      </c>
      <c r="B6" s="24">
        <v>12829797</v>
      </c>
      <c r="C6" s="14">
        <v>5458965</v>
      </c>
      <c r="D6" s="14">
        <f>3577452+4154792+335</f>
        <v>7732579</v>
      </c>
      <c r="E6" s="27">
        <v>0</v>
      </c>
      <c r="F6" s="14">
        <f t="shared" si="0"/>
        <v>10556183</v>
      </c>
    </row>
    <row r="7" spans="1:6" ht="18" customHeight="1" x14ac:dyDescent="0.35">
      <c r="A7" s="34" t="s">
        <v>9</v>
      </c>
      <c r="B7" s="22">
        <v>1993064826</v>
      </c>
      <c r="C7" s="22">
        <f>SUM(C4:C6)</f>
        <v>158831070</v>
      </c>
      <c r="D7" s="22">
        <f>SUM(D4:D6)</f>
        <v>246694289</v>
      </c>
      <c r="E7" s="27">
        <v>0</v>
      </c>
      <c r="F7" s="14">
        <f t="shared" si="0"/>
        <v>1905201607</v>
      </c>
    </row>
  </sheetData>
  <mergeCells count="6">
    <mergeCell ref="A1:B1"/>
    <mergeCell ref="F2:F3"/>
    <mergeCell ref="A2:A3"/>
    <mergeCell ref="B2:B3"/>
    <mergeCell ref="C2:C3"/>
    <mergeCell ref="D2:E2"/>
  </mergeCells>
  <phoneticPr fontId="1"/>
  <pageMargins left="0.59055118110236227" right="0.39370078740157483" top="0.39370078740157483" bottom="0.39370078740157483" header="0.19685039370078741" footer="0.19685039370078741"/>
  <pageSetup paperSize="9" orientation="landscape" r:id="rId1"/>
  <headerFooter>
    <oddHeader>&amp;R&amp;9&amp;D</oddHead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3</vt:i4>
      </vt:variant>
    </vt:vector>
  </HeadingPairs>
  <TitlesOfParts>
    <vt:vector size="16" baseType="lpstr">
      <vt:lpstr>1.(1)①有形固定資産の明細</vt:lpstr>
      <vt:lpstr>1.(1)②有形固定資産に係る行政目的別の明細</vt:lpstr>
      <vt:lpstr>1.(1)③投資及び出資金の明細</vt:lpstr>
      <vt:lpstr>1.(1)④基金の明細</vt:lpstr>
      <vt:lpstr>1.(1)⑤貸付金の明細</vt:lpstr>
      <vt:lpstr>1.(1)⑥長期延滞債権⑦未収金の明細</vt:lpstr>
      <vt:lpstr>1.(2)①地方債等（借入先別）の明細</vt:lpstr>
      <vt:lpstr>1.(2)②③④地方債等（利率別・返済期間別・契約条項）</vt:lpstr>
      <vt:lpstr>1.(2)⑤引当金の明細</vt:lpstr>
      <vt:lpstr>2.(1)補助金等の明細</vt:lpstr>
      <vt:lpstr>3.(1)財源の明細</vt:lpstr>
      <vt:lpstr>3.(2)財源情報の明細</vt:lpstr>
      <vt:lpstr>4.(1)資金の明細</vt:lpstr>
      <vt:lpstr>'3.(2)財源情報の明細'!Print_Area</vt:lpstr>
      <vt:lpstr>'1.(1)①有形固定資産の明細'!Print_Titles</vt:lpstr>
      <vt:lpstr>'1.(1)②有形固定資産に係る行政目的別の明細'!Print_Titles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LMG10</dc:creator>
  <cp:lastModifiedBy>a</cp:lastModifiedBy>
  <cp:lastPrinted>2022-04-22T09:42:24Z</cp:lastPrinted>
  <dcterms:created xsi:type="dcterms:W3CDTF">2022-04-11T04:27:32Z</dcterms:created>
  <dcterms:modified xsi:type="dcterms:W3CDTF">2022-04-22T09:42:25Z</dcterms:modified>
</cp:coreProperties>
</file>