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H26-H30\02総務部\01総務財政課\06財政係\係共通\H30\11_公会計\08_附属明細書・注記\01_附属明細書\02_公表用\"/>
    </mc:Choice>
  </mc:AlternateContent>
  <bookViews>
    <workbookView xWindow="0" yWindow="0" windowWidth="27360" windowHeight="11505" firstSheet="9" activeTab="11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⑦未収金の明細" sheetId="5" r:id="rId6"/>
    <sheet name="1.(2)①地方債等（借入先別）の明細" sheetId="22" r:id="rId7"/>
    <sheet name="1.(2)②③④地方債等（利率別・返済期間別・契約条項）" sheetId="23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Print_Area" localSheetId="11">'3.(2)財源情報の明細'!$A$1:$F$9</definedName>
    <definedName name="_xlnm.Print_Titles" localSheetId="0">'1.(1)①有形固定資産の明細'!$6:$6</definedName>
    <definedName name="_xlnm.Print_Titles" localSheetId="1">'1.(1)②有形固定資産に係る行政目的別の明細'!$3:$3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1" l="1"/>
  <c r="E9" i="21" l="1"/>
  <c r="E5" i="21" s="1"/>
  <c r="F5" i="21" s="1"/>
  <c r="F9" i="21" s="1"/>
  <c r="B9" i="21"/>
  <c r="E7" i="21"/>
  <c r="E6" i="21"/>
  <c r="C5" i="21"/>
  <c r="E17" i="1" l="1"/>
  <c r="H17" i="1" s="1"/>
  <c r="E18" i="1"/>
  <c r="H18" i="1" s="1"/>
  <c r="E19" i="1"/>
  <c r="E20" i="1"/>
  <c r="H20" i="1" s="1"/>
  <c r="E21" i="1"/>
  <c r="H21" i="1" s="1"/>
  <c r="E22" i="1"/>
  <c r="H22" i="1" s="1"/>
  <c r="E23" i="1"/>
  <c r="H19" i="1"/>
  <c r="H23" i="1"/>
  <c r="J17" i="1"/>
  <c r="J18" i="1"/>
  <c r="J19" i="1"/>
  <c r="J20" i="1"/>
  <c r="J21" i="1"/>
  <c r="J22" i="1"/>
  <c r="J23" i="1"/>
  <c r="G17" i="1"/>
  <c r="G18" i="1"/>
  <c r="G19" i="1"/>
  <c r="G20" i="1"/>
  <c r="G21" i="1"/>
  <c r="G22" i="1"/>
  <c r="G23" i="1"/>
  <c r="E16" i="1"/>
  <c r="G16" i="1"/>
  <c r="J16" i="1"/>
  <c r="H16" i="1" l="1"/>
  <c r="D16" i="11" l="1"/>
  <c r="D17" i="11" s="1"/>
  <c r="F4" i="10" l="1"/>
  <c r="G14" i="5" l="1"/>
  <c r="C14" i="5"/>
  <c r="F4" i="2"/>
  <c r="F5" i="2"/>
  <c r="F6" i="2"/>
  <c r="F7" i="2"/>
  <c r="F8" i="2"/>
  <c r="F3" i="2"/>
  <c r="B17" i="19" l="1"/>
  <c r="B24" i="19" s="1"/>
  <c r="B7" i="19"/>
  <c r="K17" i="22" l="1"/>
  <c r="G17" i="22"/>
  <c r="E17" i="22"/>
  <c r="D17" i="22"/>
  <c r="C17" i="22"/>
  <c r="B17" i="22"/>
  <c r="F14" i="5"/>
  <c r="E10" i="1" l="1"/>
  <c r="I12" i="1" l="1"/>
  <c r="J12" i="1"/>
  <c r="D12" i="1"/>
  <c r="F12" i="1"/>
  <c r="C12" i="1"/>
  <c r="G11" i="1"/>
  <c r="G10" i="1"/>
  <c r="H10" i="1" s="1"/>
  <c r="E11" i="1"/>
  <c r="E12" i="1" s="1"/>
  <c r="K24" i="1"/>
  <c r="I24" i="1"/>
  <c r="F24" i="1"/>
  <c r="C24" i="1"/>
  <c r="D24" i="1"/>
  <c r="B24" i="1"/>
  <c r="H11" i="1" l="1"/>
  <c r="J24" i="1"/>
  <c r="H12" i="1"/>
  <c r="E24" i="1"/>
  <c r="E10" i="13" l="1"/>
  <c r="F5" i="10"/>
  <c r="F6" i="10"/>
  <c r="B14" i="5" l="1"/>
  <c r="G9" i="2" l="1"/>
  <c r="F9" i="2"/>
  <c r="B9" i="2"/>
  <c r="H24" i="1"/>
  <c r="B12" i="1"/>
  <c r="I15" i="20" l="1"/>
  <c r="D14" i="20"/>
  <c r="C14" i="20"/>
  <c r="B14" i="20"/>
  <c r="I5" i="20" l="1"/>
  <c r="I6" i="20"/>
  <c r="I7" i="20"/>
  <c r="I8" i="20"/>
  <c r="I9" i="20"/>
  <c r="I10" i="20"/>
  <c r="I11" i="20"/>
  <c r="I12" i="20"/>
  <c r="I13" i="20"/>
  <c r="I16" i="20"/>
  <c r="I17" i="20"/>
  <c r="I18" i="20"/>
  <c r="I19" i="20"/>
  <c r="I20" i="20"/>
  <c r="E14" i="20"/>
  <c r="F14" i="20"/>
  <c r="G14" i="20"/>
  <c r="H14" i="20"/>
  <c r="C4" i="20"/>
  <c r="D4" i="20"/>
  <c r="E4" i="20"/>
  <c r="F4" i="20"/>
  <c r="G4" i="20"/>
  <c r="H4" i="20"/>
  <c r="B4" i="20"/>
  <c r="B21" i="20" s="1"/>
  <c r="G17" i="19"/>
  <c r="G7" i="19"/>
  <c r="F17" i="19"/>
  <c r="F7" i="19"/>
  <c r="D17" i="19"/>
  <c r="I14" i="20" l="1"/>
  <c r="G24" i="19"/>
  <c r="F24" i="19"/>
  <c r="I4" i="20"/>
  <c r="C21" i="20"/>
  <c r="D21" i="20"/>
  <c r="H21" i="20"/>
  <c r="E21" i="20"/>
  <c r="G21" i="20"/>
  <c r="F21" i="20"/>
  <c r="D7" i="19"/>
  <c r="D24" i="19" l="1"/>
  <c r="I21" i="20"/>
  <c r="E8" i="19"/>
  <c r="H8" i="19" s="1"/>
  <c r="E9" i="19"/>
  <c r="H9" i="19" s="1"/>
  <c r="E10" i="19"/>
  <c r="H10" i="19" s="1"/>
  <c r="E11" i="19"/>
  <c r="H11" i="19" s="1"/>
  <c r="E12" i="19"/>
  <c r="H12" i="19" s="1"/>
  <c r="E13" i="19"/>
  <c r="H13" i="19" s="1"/>
  <c r="E14" i="19"/>
  <c r="H14" i="19" s="1"/>
  <c r="E15" i="19"/>
  <c r="H15" i="19" s="1"/>
  <c r="E16" i="19"/>
  <c r="H16" i="19" s="1"/>
  <c r="E18" i="19"/>
  <c r="H18" i="19" s="1"/>
  <c r="E19" i="19"/>
  <c r="H19" i="19" s="1"/>
  <c r="E20" i="19"/>
  <c r="H20" i="19" s="1"/>
  <c r="E21" i="19"/>
  <c r="H21" i="19" s="1"/>
  <c r="E22" i="19"/>
  <c r="H22" i="19" s="1"/>
  <c r="E23" i="19"/>
  <c r="H23" i="19" s="1"/>
  <c r="C7" i="19"/>
  <c r="E7" i="19" s="1"/>
  <c r="C17" i="19"/>
  <c r="E17" i="19" l="1"/>
  <c r="H17" i="19" s="1"/>
  <c r="H7" i="19"/>
  <c r="C24" i="19"/>
  <c r="E24" i="19" l="1"/>
  <c r="H24" i="19" s="1"/>
  <c r="F6" i="3"/>
  <c r="F7" i="3"/>
  <c r="F5" i="3"/>
  <c r="E8" i="3" l="1"/>
  <c r="D8" i="3"/>
  <c r="C8" i="3"/>
  <c r="B8" i="3"/>
  <c r="F4" i="3"/>
  <c r="F8" i="3" l="1"/>
  <c r="E16" i="13" l="1"/>
  <c r="E13" i="13"/>
  <c r="E17" i="13" l="1"/>
  <c r="B5" i="12"/>
  <c r="E18" i="13" l="1"/>
  <c r="D7" i="11"/>
  <c r="D7" i="10" l="1"/>
  <c r="C7" i="10"/>
  <c r="B7" i="10"/>
  <c r="F7" i="10" l="1"/>
</calcChain>
</file>

<file path=xl/sharedStrings.xml><?xml version="1.0" encoding="utf-8"?>
<sst xmlns="http://schemas.openxmlformats.org/spreadsheetml/2006/main" count="432" uniqueCount="229">
  <si>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</si>
  <si>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</si>
  <si>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</si>
  <si>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</si>
  <si>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</si>
  <si>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</si>
  <si>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</si>
  <si>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</si>
  <si>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</si>
  <si>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</si>
  <si>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</si>
  <si>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</si>
  <si>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</si>
  <si>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</si>
  <si>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</si>
  <si>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</si>
  <si>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</si>
  <si>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</si>
  <si>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</si>
  <si>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</si>
  <si>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</si>
  <si>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</si>
  <si>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</si>
  <si>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</si>
  <si>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</si>
  <si>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</si>
  <si>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</si>
  <si>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</si>
  <si>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</si>
  <si>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</si>
  <si>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</si>
  <si>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</si>
  <si>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</si>
  <si>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</si>
  <si>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</si>
  <si>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</si>
  <si>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</si>
  <si>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</si>
  <si>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</si>
  <si>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</si>
  <si>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</si>
  <si>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</si>
  <si>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</si>
  <si>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</si>
  <si>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</si>
  <si>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</si>
  <si>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</si>
  <si>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</si>
  <si>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</si>
  <si>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</si>
  <si>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</si>
  <si>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</si>
  <si>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</si>
  <si>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</si>
  <si>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</si>
  <si>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</si>
  <si>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</si>
  <si>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</si>
  <si>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</si>
  <si>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</si>
  <si>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</si>
  <si>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</si>
  <si>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</si>
  <si>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</si>
  <si>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</si>
  <si>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</si>
  <si>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</si>
  <si>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</si>
  <si>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</si>
  <si>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</si>
  <si>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</si>
  <si>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</si>
  <si>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</si>
  <si>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</si>
  <si>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</si>
  <si>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</si>
  <si>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</si>
  <si>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</si>
  <si>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</si>
  <si>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</si>
  <si>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</si>
  <si>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</si>
  <si>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</si>
  <si>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</si>
  <si>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</si>
  <si>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</si>
  <si>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</si>
  <si>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</si>
  <si>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</si>
  <si>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</si>
  <si>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</si>
  <si>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</si>
  <si>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</si>
  <si>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</si>
  <si>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</si>
  <si>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</si>
  <si>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</si>
  <si>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</si>
  <si>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</si>
  <si>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</si>
  <si>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</si>
  <si>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</si>
  <si>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</si>
  <si>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</si>
  <si>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</si>
  <si>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</si>
  <si>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</si>
  <si>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</si>
  <si>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</si>
  <si>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</si>
  <si>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</si>
  <si>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</si>
  <si>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</si>
  <si>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</si>
  <si>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</si>
  <si>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</si>
  <si>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</si>
  <si>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</si>
  <si>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</si>
  <si>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</si>
  <si>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</si>
  <si>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</si>
  <si>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</si>
  <si>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</si>
  <si>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</si>
  <si>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</si>
  <si>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</si>
  <si>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</si>
  <si>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</si>
  <si>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</si>
  <si>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</si>
  <si>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</si>
  <si>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</si>
  <si>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9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</si>
  <si>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9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</si>
  <si>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</si>
  <si>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諸収入（雑入）</t>
    <rPh sb="0" eb="3">
      <t>ショシュウニュウ</t>
    </rPh>
    <rPh sb="4" eb="6">
      <t>ザツニュウ</t>
    </rPh>
    <phoneticPr fontId="11"/>
  </si>
  <si>
    <t>　その他</t>
    <phoneticPr fontId="1"/>
  </si>
  <si>
    <t>　その他</t>
    <phoneticPr fontId="1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</si>
  <si>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1"/>
  </si>
  <si>
    <t>東郷町施設サービス株式会社</t>
    <rPh sb="0" eb="3">
      <t>トウゴウチョウ</t>
    </rPh>
    <rPh sb="3" eb="5">
      <t>シセツ</t>
    </rPh>
    <rPh sb="9" eb="11">
      <t>カブシキ</t>
    </rPh>
    <rPh sb="11" eb="13">
      <t>カイシャ</t>
    </rPh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</si>
  <si>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</si>
  <si>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公益財団法人　愛知県国際交流会</t>
    <rPh sb="0" eb="2">
      <t>コウエキ</t>
    </rPh>
    <rPh sb="2" eb="4">
      <t>ザイダン</t>
    </rPh>
    <rPh sb="4" eb="6">
      <t>ホウジン</t>
    </rPh>
    <rPh sb="7" eb="10">
      <t>アイチケン</t>
    </rPh>
    <rPh sb="10" eb="12">
      <t>コクサイ</t>
    </rPh>
    <rPh sb="12" eb="15">
      <t>コウリュウカイ</t>
    </rPh>
    <phoneticPr fontId="1"/>
  </si>
  <si>
    <t>公益財団法人　愛知県体育協会</t>
    <rPh sb="7" eb="10">
      <t>アイチケン</t>
    </rPh>
    <rPh sb="10" eb="12">
      <t>タイイク</t>
    </rPh>
    <rPh sb="12" eb="14">
      <t>キョウカイ</t>
    </rPh>
    <phoneticPr fontId="1"/>
  </si>
  <si>
    <t>公益財団法人　愛知水と緑の公社</t>
    <rPh sb="7" eb="9">
      <t>アイチ</t>
    </rPh>
    <rPh sb="9" eb="10">
      <t>ミズ</t>
    </rPh>
    <rPh sb="11" eb="12">
      <t>ミドリ</t>
    </rPh>
    <rPh sb="13" eb="15">
      <t>コウシャ</t>
    </rPh>
    <phoneticPr fontId="1"/>
  </si>
  <si>
    <t>一般財団法人　地域活性化センター</t>
    <rPh sb="0" eb="2">
      <t>イッパン</t>
    </rPh>
    <rPh sb="2" eb="4">
      <t>ザイダン</t>
    </rPh>
    <rPh sb="4" eb="6">
      <t>ホウジン</t>
    </rPh>
    <rPh sb="7" eb="9">
      <t>チイキ</t>
    </rPh>
    <rPh sb="9" eb="12">
      <t>カッセイカ</t>
    </rPh>
    <phoneticPr fontId="1"/>
  </si>
  <si>
    <t>一般財団法人　砂防フロンティア整備推進機構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スイシン</t>
    </rPh>
    <rPh sb="19" eb="21">
      <t>キコウ</t>
    </rPh>
    <phoneticPr fontId="1"/>
  </si>
  <si>
    <t>公益財団法人　暴力追放愛知県民会議</t>
    <rPh sb="7" eb="9">
      <t>ボウリョク</t>
    </rPh>
    <rPh sb="9" eb="11">
      <t>ツイホウ</t>
    </rPh>
    <rPh sb="11" eb="13">
      <t>アイチ</t>
    </rPh>
    <rPh sb="13" eb="15">
      <t>ケンミン</t>
    </rPh>
    <rPh sb="15" eb="17">
      <t>カイギ</t>
    </rPh>
    <phoneticPr fontId="1"/>
  </si>
  <si>
    <t>公益財団法人　魚アラ処理公社</t>
    <rPh sb="7" eb="8">
      <t>サカナ</t>
    </rPh>
    <rPh sb="10" eb="12">
      <t>ショリ</t>
    </rPh>
    <rPh sb="12" eb="14">
      <t>コウシャ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</si>
  <si>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</si>
  <si>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</si>
  <si>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</si>
  <si>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</si>
  <si>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</si>
  <si>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</si>
  <si>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</si>
  <si>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</si>
  <si>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※土地開発基金のうち、土地について、財産に関する調書では面積（2,783.89㎡）で記載している。</t>
    <rPh sb="1" eb="3">
      <t>トチ</t>
    </rPh>
    <rPh sb="3" eb="5">
      <t>カイハツ</t>
    </rPh>
    <rPh sb="5" eb="7">
      <t>キキン</t>
    </rPh>
    <rPh sb="11" eb="13">
      <t>トチ</t>
    </rPh>
    <rPh sb="18" eb="20">
      <t>ザイサン</t>
    </rPh>
    <rPh sb="21" eb="22">
      <t>カン</t>
    </rPh>
    <rPh sb="24" eb="26">
      <t>チョウショ</t>
    </rPh>
    <rPh sb="28" eb="30">
      <t>メンセキ</t>
    </rPh>
    <rPh sb="42" eb="44">
      <t>キサイ</t>
    </rPh>
    <phoneticPr fontId="1"/>
  </si>
  <si>
    <t>町民税（個人）</t>
    <rPh sb="0" eb="1">
      <t>マチ</t>
    </rPh>
    <phoneticPr fontId="8"/>
  </si>
  <si>
    <t>町民税（法人）</t>
    <rPh sb="0" eb="1">
      <t>マチ</t>
    </rPh>
    <phoneticPr fontId="8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</si>
  <si>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</si>
  <si>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</si>
  <si>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－</t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</si>
  <si>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</si>
  <si>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</si>
  <si>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</si>
  <si>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</si>
  <si>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</si>
  <si>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民間保育所等整備補助金</t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</si>
  <si>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</si>
  <si>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</si>
  <si>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日東衛生組合負担金</t>
    <rPh sb="6" eb="9">
      <t>フタンキン</t>
    </rPh>
    <phoneticPr fontId="1"/>
  </si>
  <si>
    <t>日東衛生組合</t>
    <rPh sb="0" eb="2">
      <t>ニットウ</t>
    </rPh>
    <rPh sb="2" eb="4">
      <t>エイセイ</t>
    </rPh>
    <rPh sb="4" eb="6">
      <t>クミアイ</t>
    </rPh>
    <phoneticPr fontId="1"/>
  </si>
  <si>
    <t>愛知県後期高齢者医療広域連合</t>
    <phoneticPr fontId="1"/>
  </si>
  <si>
    <t>療養給付費負担金</t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</si>
  <si>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</si>
  <si>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</si>
  <si>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愛知県</t>
    <phoneticPr fontId="1"/>
  </si>
  <si>
    <t>県道名古屋春木線建設事業負担金</t>
    <rPh sb="0" eb="2">
      <t>ケンドウ</t>
    </rPh>
    <rPh sb="2" eb="5">
      <t>ナゴヤ</t>
    </rPh>
    <rPh sb="5" eb="7">
      <t>ハルキ</t>
    </rPh>
    <rPh sb="7" eb="8">
      <t>セン</t>
    </rPh>
    <rPh sb="8" eb="10">
      <t>ケンセツ</t>
    </rPh>
    <rPh sb="10" eb="12">
      <t>ジギョウ</t>
    </rPh>
    <rPh sb="12" eb="15">
      <t>フタンキン</t>
    </rPh>
    <phoneticPr fontId="1"/>
  </si>
  <si>
    <t>その他</t>
    <rPh sb="2" eb="3">
      <t>タ</t>
    </rPh>
    <phoneticPr fontId="1"/>
  </si>
  <si>
    <t>民間保育所建設費に対する補助</t>
    <rPh sb="0" eb="2">
      <t>ミンカン</t>
    </rPh>
    <rPh sb="2" eb="4">
      <t>ホイク</t>
    </rPh>
    <rPh sb="4" eb="5">
      <t>ショ</t>
    </rPh>
    <rPh sb="5" eb="7">
      <t>ケンセツ</t>
    </rPh>
    <rPh sb="7" eb="8">
      <t>ヒ</t>
    </rPh>
    <rPh sb="9" eb="10">
      <t>タイ</t>
    </rPh>
    <rPh sb="12" eb="14">
      <t>ホジョ</t>
    </rPh>
    <phoneticPr fontId="1"/>
  </si>
  <si>
    <t>県道名古屋春木線建設費に対する負担</t>
    <rPh sb="10" eb="11">
      <t>ヒ</t>
    </rPh>
    <rPh sb="12" eb="13">
      <t>タイ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</si>
  <si>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</si>
  <si>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</si>
  <si>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一部事務組合に対する負担</t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</si>
  <si>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</si>
  <si>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</si>
  <si>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</si>
  <si>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</si>
  <si>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</si>
  <si>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</si>
  <si>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</si>
  <si>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</si>
  <si>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</si>
  <si>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分担金及び負担金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</si>
  <si>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</si>
  <si>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</si>
  <si>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</si>
  <si>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</si>
  <si>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①有形固定資産の明細</t>
    <phoneticPr fontId="1"/>
  </si>
  <si>
    <t>（単位：円）</t>
    <phoneticPr fontId="1"/>
  </si>
  <si>
    <t>②有形固定資産に係る行政目的別の明細</t>
    <phoneticPr fontId="1"/>
  </si>
  <si>
    <t>③投資及び出資金の明細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</si>
  <si>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</si>
  <si>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</si>
  <si>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</si>
  <si>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⑦未収金の明細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</si>
  <si>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</si>
  <si>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①地方債等（借入先別）の明細</t>
    <phoneticPr fontId="1"/>
  </si>
  <si>
    <t>②地方債等（利率別）の明細</t>
    <phoneticPr fontId="1"/>
  </si>
  <si>
    <t>③地方債等（返済期間別）の明細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</si>
  <si>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</si>
  <si>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</si>
  <si>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</si>
  <si>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</si>
  <si>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</si>
  <si>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</si>
  <si>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</si>
  <si>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</si>
  <si>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</si>
  <si>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</si>
  <si>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</si>
  <si>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</si>
  <si>
    <t>－</t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</si>
  <si>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</si>
  <si>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</si>
  <si>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</si>
  <si>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その他</t>
    <rPh sb="2" eb="3">
      <t>タ</t>
    </rPh>
    <phoneticPr fontId="1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</si>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</sst>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-&quot;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9"/>
      <color rgb="FFFF0000"/>
      <name val="游ゴシック"/>
      <family val="2"/>
      <scheme val="minor"/>
    </font>
    <font>
      <sz val="9"/>
      <name val="游ゴシック"/>
      <family val="2"/>
      <scheme val="minor"/>
    </font>
    <font>
      <sz val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7" fillId="0" borderId="0"/>
    <xf numFmtId="0" fontId="7" fillId="0" borderId="0"/>
  </cellStyleXfs>
  <cellXfs count="99">
    <xf numFmtId="0" fontId="0" fillId="0" borderId="0" xfId="0"/>
    <xf numFmtId="3" fontId="2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 shrinkToFit="1"/>
    </xf>
    <xf numFmtId="3" fontId="2" fillId="0" borderId="8" xfId="0" applyNumberFormat="1" applyFont="1" applyBorder="1" applyAlignment="1">
      <alignment horizontal="left" vertical="center" shrinkToFi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indent="1"/>
    </xf>
    <xf numFmtId="3" fontId="2" fillId="0" borderId="9" xfId="0" applyNumberFormat="1" applyFont="1" applyBorder="1" applyAlignment="1">
      <alignment horizontal="left" vertical="center" indent="1"/>
    </xf>
    <xf numFmtId="176" fontId="2" fillId="0" borderId="9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12" fillId="0" borderId="0" xfId="0" applyNumberFormat="1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13" fillId="0" borderId="0" xfId="0" applyNumberFormat="1" applyFont="1"/>
    <xf numFmtId="3" fontId="6" fillId="0" borderId="0" xfId="0" applyNumberFormat="1" applyFont="1"/>
    <xf numFmtId="3" fontId="16" fillId="0" borderId="0" xfId="0" applyNumberFormat="1" applyFont="1"/>
    <xf numFmtId="3" fontId="17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18" fillId="0" borderId="0" xfId="0" applyNumberFormat="1" applyFont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right" vertical="center"/>
    </xf>
    <xf numFmtId="176" fontId="20" fillId="0" borderId="1" xfId="0" applyNumberFormat="1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176" fontId="21" fillId="0" borderId="1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3" fontId="13" fillId="0" borderId="12" xfId="0" applyNumberFormat="1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/>
    </xf>
    <xf numFmtId="3" fontId="15" fillId="0" borderId="12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3" fillId="0" borderId="12" xfId="0" applyNumberFormat="1" applyFont="1" applyBorder="1" applyAlignment="1">
      <alignment horizontal="left"/>
    </xf>
    <xf numFmtId="3" fontId="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Border="1" applyAlignment="1">
      <alignment vertical="center"/>
    </xf>
  </cellXfs>
  <cellStyles count="3"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2705100" y="20288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/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/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>
      <selection activeCell="B6" sqref="B6"/>
    </sheetView>
  </sheetViews>
  <sheetFormatPr defaultColWidth="8.875" defaultRowHeight="15.75" x14ac:dyDescent="0.35"/>
  <cols>
    <col min="1" max="1" width="30.875" style="1" customWidth="1"/>
    <col min="2" max="8" width="15.875" style="1" customWidth="1"/>
    <col min="9" max="16384" width="8.875" style="1"/>
  </cols>
  <sheetData>
    <row r="1" spans="1:8" x14ac:dyDescent="0.35">
      <c r="A1" s="1" t="s">
        <v>195</v>
      </c>
    </row>
    <row r="2" spans="1:8" ht="25.5" x14ac:dyDescent="0.5">
      <c r="A2" s="54" t="s">
        <v>196</v>
      </c>
    </row>
    <row r="3" spans="1:8" ht="19.5" x14ac:dyDescent="0.4">
      <c r="A3" s="73" t="s">
        <v>197</v>
      </c>
      <c r="B3" s="73"/>
    </row>
    <row r="4" spans="1:8" ht="19.5" x14ac:dyDescent="0.4">
      <c r="A4" s="73" t="s">
        <v>198</v>
      </c>
      <c r="B4" s="73"/>
    </row>
    <row r="5" spans="1:8" ht="19.5" x14ac:dyDescent="0.35">
      <c r="A5" s="74" t="s">
        <v>199</v>
      </c>
      <c r="B5" s="74"/>
      <c r="C5" s="55"/>
      <c r="D5" s="55"/>
      <c r="E5" s="55"/>
      <c r="F5" s="55"/>
      <c r="G5" s="55"/>
      <c r="H5" s="56" t="s">
        <v>200</v>
      </c>
    </row>
    <row r="6" spans="1:8" ht="47.25" x14ac:dyDescent="0.35">
      <c r="A6" s="16" t="s">
        <v>80</v>
      </c>
      <c r="B6" s="17" t="s">
        <v>103</v>
      </c>
      <c r="C6" s="17" t="s">
        <v>104</v>
      </c>
      <c r="D6" s="17" t="s">
        <v>105</v>
      </c>
      <c r="E6" s="17" t="s">
        <v>106</v>
      </c>
      <c r="F6" s="17" t="s">
        <v>107</v>
      </c>
      <c r="G6" s="17" t="s">
        <v>108</v>
      </c>
      <c r="H6" s="17" t="s">
        <v>109</v>
      </c>
    </row>
    <row r="7" spans="1:8" x14ac:dyDescent="0.35">
      <c r="A7" s="30" t="s">
        <v>110</v>
      </c>
      <c r="B7" s="7">
        <f>SUM(B8:B16)</f>
        <v>44451874050</v>
      </c>
      <c r="C7" s="7">
        <f>SUM(C8:C16)</f>
        <v>119020801</v>
      </c>
      <c r="D7" s="7">
        <f>SUM(D8:D16)</f>
        <v>18124410</v>
      </c>
      <c r="E7" s="7">
        <f>B7+C7-D7</f>
        <v>44552770441</v>
      </c>
      <c r="F7" s="7">
        <f>SUM(F8:F16)</f>
        <v>19525147920</v>
      </c>
      <c r="G7" s="7">
        <f>SUM(G8:G16)</f>
        <v>655979683</v>
      </c>
      <c r="H7" s="7">
        <f>E7-F7</f>
        <v>25027622521</v>
      </c>
    </row>
    <row r="8" spans="1:8" x14ac:dyDescent="0.35">
      <c r="A8" s="30" t="s">
        <v>111</v>
      </c>
      <c r="B8" s="7">
        <v>14346772054</v>
      </c>
      <c r="C8" s="7">
        <v>3891721</v>
      </c>
      <c r="D8" s="7">
        <v>2342010</v>
      </c>
      <c r="E8" s="7">
        <f t="shared" ref="E8:E23" si="0">B8+C8-D8</f>
        <v>14348321765</v>
      </c>
      <c r="F8" s="7">
        <v>0</v>
      </c>
      <c r="G8" s="7">
        <v>0</v>
      </c>
      <c r="H8" s="7">
        <f t="shared" ref="H8:H24" si="1">E8-F8</f>
        <v>14348321765</v>
      </c>
    </row>
    <row r="9" spans="1:8" x14ac:dyDescent="0.35">
      <c r="A9" s="30" t="s">
        <v>112</v>
      </c>
      <c r="B9" s="7">
        <v>0</v>
      </c>
      <c r="C9" s="7">
        <v>0</v>
      </c>
      <c r="D9" s="7">
        <v>0</v>
      </c>
      <c r="E9" s="7">
        <f t="shared" si="0"/>
        <v>0</v>
      </c>
      <c r="F9" s="7">
        <v>0</v>
      </c>
      <c r="G9" s="7">
        <v>0</v>
      </c>
      <c r="H9" s="7">
        <f t="shared" si="1"/>
        <v>0</v>
      </c>
    </row>
    <row r="10" spans="1:8" x14ac:dyDescent="0.35">
      <c r="A10" s="30" t="s">
        <v>113</v>
      </c>
      <c r="B10" s="7">
        <v>28792609255</v>
      </c>
      <c r="C10" s="7">
        <v>111381480</v>
      </c>
      <c r="D10" s="7">
        <v>0</v>
      </c>
      <c r="E10" s="7">
        <f t="shared" si="0"/>
        <v>28903990735</v>
      </c>
      <c r="F10" s="7">
        <v>18402787719</v>
      </c>
      <c r="G10" s="7">
        <v>643037199</v>
      </c>
      <c r="H10" s="7">
        <f>E10-F10</f>
        <v>10501203016</v>
      </c>
    </row>
    <row r="11" spans="1:8" x14ac:dyDescent="0.35">
      <c r="A11" s="30" t="s">
        <v>114</v>
      </c>
      <c r="B11" s="7">
        <v>1297449421</v>
      </c>
      <c r="C11" s="7">
        <v>0</v>
      </c>
      <c r="D11" s="7">
        <v>13730400</v>
      </c>
      <c r="E11" s="7">
        <f t="shared" si="0"/>
        <v>1283719021</v>
      </c>
      <c r="F11" s="7">
        <v>1122360201</v>
      </c>
      <c r="G11" s="7">
        <v>12942484</v>
      </c>
      <c r="H11" s="7">
        <f t="shared" si="1"/>
        <v>161358820</v>
      </c>
    </row>
    <row r="12" spans="1:8" x14ac:dyDescent="0.35">
      <c r="A12" s="30" t="s">
        <v>115</v>
      </c>
      <c r="B12" s="7">
        <v>0</v>
      </c>
      <c r="C12" s="7">
        <v>0</v>
      </c>
      <c r="D12" s="7">
        <v>0</v>
      </c>
      <c r="E12" s="7">
        <f t="shared" si="0"/>
        <v>0</v>
      </c>
      <c r="F12" s="7">
        <v>0</v>
      </c>
      <c r="G12" s="7">
        <v>0</v>
      </c>
      <c r="H12" s="7">
        <f t="shared" si="1"/>
        <v>0</v>
      </c>
    </row>
    <row r="13" spans="1:8" x14ac:dyDescent="0.35">
      <c r="A13" s="30" t="s">
        <v>116</v>
      </c>
      <c r="B13" s="7">
        <v>0</v>
      </c>
      <c r="C13" s="7">
        <v>0</v>
      </c>
      <c r="D13" s="7">
        <v>0</v>
      </c>
      <c r="E13" s="7">
        <f t="shared" si="0"/>
        <v>0</v>
      </c>
      <c r="F13" s="7">
        <v>0</v>
      </c>
      <c r="G13" s="7">
        <v>0</v>
      </c>
      <c r="H13" s="7">
        <f t="shared" si="1"/>
        <v>0</v>
      </c>
    </row>
    <row r="14" spans="1:8" x14ac:dyDescent="0.35">
      <c r="A14" s="30" t="s">
        <v>117</v>
      </c>
      <c r="B14" s="7">
        <v>0</v>
      </c>
      <c r="C14" s="7">
        <v>0</v>
      </c>
      <c r="D14" s="7">
        <v>0</v>
      </c>
      <c r="E14" s="7">
        <f t="shared" si="0"/>
        <v>0</v>
      </c>
      <c r="F14" s="7">
        <v>0</v>
      </c>
      <c r="G14" s="7">
        <v>0</v>
      </c>
      <c r="H14" s="7">
        <f t="shared" si="1"/>
        <v>0</v>
      </c>
    </row>
    <row r="15" spans="1:8" x14ac:dyDescent="0.35">
      <c r="A15" s="30" t="s">
        <v>137</v>
      </c>
      <c r="B15" s="7">
        <v>0</v>
      </c>
      <c r="C15" s="7">
        <v>0</v>
      </c>
      <c r="D15" s="7">
        <v>0</v>
      </c>
      <c r="E15" s="7">
        <f t="shared" si="0"/>
        <v>0</v>
      </c>
      <c r="F15" s="7">
        <v>0</v>
      </c>
      <c r="G15" s="7">
        <v>0</v>
      </c>
      <c r="H15" s="7">
        <f t="shared" si="1"/>
        <v>0</v>
      </c>
    </row>
    <row r="16" spans="1:8" x14ac:dyDescent="0.35">
      <c r="A16" s="30" t="s">
        <v>118</v>
      </c>
      <c r="B16" s="7">
        <v>15043320</v>
      </c>
      <c r="C16" s="7">
        <v>3747600</v>
      </c>
      <c r="D16" s="7">
        <v>2052000</v>
      </c>
      <c r="E16" s="7">
        <f t="shared" si="0"/>
        <v>16738920</v>
      </c>
      <c r="F16" s="7">
        <v>0</v>
      </c>
      <c r="G16" s="7">
        <v>0</v>
      </c>
      <c r="H16" s="7">
        <f t="shared" si="1"/>
        <v>16738920</v>
      </c>
    </row>
    <row r="17" spans="1:8" x14ac:dyDescent="0.35">
      <c r="A17" s="30" t="s">
        <v>119</v>
      </c>
      <c r="B17" s="7">
        <f>SUM(B18:B22)</f>
        <v>31094733141</v>
      </c>
      <c r="C17" s="7">
        <f>SUM(C18:C22)</f>
        <v>577859442</v>
      </c>
      <c r="D17" s="7">
        <f>SUM(D18:D22)</f>
        <v>53689155</v>
      </c>
      <c r="E17" s="7">
        <f t="shared" si="0"/>
        <v>31618903428</v>
      </c>
      <c r="F17" s="7">
        <f>SUM(F18:F22)</f>
        <v>14114452531</v>
      </c>
      <c r="G17" s="7">
        <f>SUM(G18:G22)</f>
        <v>458967122</v>
      </c>
      <c r="H17" s="7">
        <f t="shared" si="1"/>
        <v>17504450897</v>
      </c>
    </row>
    <row r="18" spans="1:8" x14ac:dyDescent="0.35">
      <c r="A18" s="35" t="s">
        <v>111</v>
      </c>
      <c r="B18" s="7">
        <v>8311102220</v>
      </c>
      <c r="C18" s="7">
        <v>289008522</v>
      </c>
      <c r="D18" s="7">
        <v>1280875</v>
      </c>
      <c r="E18" s="7">
        <f t="shared" si="0"/>
        <v>8598829867</v>
      </c>
      <c r="F18" s="7">
        <v>0</v>
      </c>
      <c r="G18" s="7">
        <v>0</v>
      </c>
      <c r="H18" s="7">
        <f t="shared" si="1"/>
        <v>8598829867</v>
      </c>
    </row>
    <row r="19" spans="1:8" x14ac:dyDescent="0.35">
      <c r="A19" s="35" t="s">
        <v>113</v>
      </c>
      <c r="B19" s="7">
        <v>0</v>
      </c>
      <c r="C19" s="7">
        <v>0</v>
      </c>
      <c r="D19" s="7">
        <v>0</v>
      </c>
      <c r="E19" s="7">
        <f t="shared" si="0"/>
        <v>0</v>
      </c>
      <c r="F19" s="7">
        <v>0</v>
      </c>
      <c r="G19" s="7">
        <v>0</v>
      </c>
      <c r="H19" s="7">
        <f t="shared" si="1"/>
        <v>0</v>
      </c>
    </row>
    <row r="20" spans="1:8" x14ac:dyDescent="0.35">
      <c r="A20" s="35" t="s">
        <v>114</v>
      </c>
      <c r="B20" s="7">
        <v>22711640081</v>
      </c>
      <c r="C20" s="7">
        <v>212802027</v>
      </c>
      <c r="D20" s="7">
        <v>0</v>
      </c>
      <c r="E20" s="7">
        <f t="shared" si="0"/>
        <v>22924442108</v>
      </c>
      <c r="F20" s="7">
        <v>14114452531</v>
      </c>
      <c r="G20" s="7">
        <v>458967122</v>
      </c>
      <c r="H20" s="7">
        <f t="shared" si="1"/>
        <v>8809989577</v>
      </c>
    </row>
    <row r="21" spans="1:8" x14ac:dyDescent="0.35">
      <c r="A21" s="35" t="s">
        <v>137</v>
      </c>
      <c r="B21" s="7">
        <v>0</v>
      </c>
      <c r="C21" s="7">
        <v>0</v>
      </c>
      <c r="D21" s="7">
        <v>0</v>
      </c>
      <c r="E21" s="7">
        <f t="shared" si="0"/>
        <v>0</v>
      </c>
      <c r="F21" s="7">
        <v>0</v>
      </c>
      <c r="G21" s="7">
        <v>0</v>
      </c>
      <c r="H21" s="7">
        <f t="shared" si="1"/>
        <v>0</v>
      </c>
    </row>
    <row r="22" spans="1:8" x14ac:dyDescent="0.35">
      <c r="A22" s="35" t="s">
        <v>118</v>
      </c>
      <c r="B22" s="7">
        <v>71990840</v>
      </c>
      <c r="C22" s="7">
        <v>76048893</v>
      </c>
      <c r="D22" s="7">
        <v>52408280</v>
      </c>
      <c r="E22" s="7">
        <f t="shared" si="0"/>
        <v>95631453</v>
      </c>
      <c r="F22" s="7">
        <v>0</v>
      </c>
      <c r="G22" s="7">
        <v>0</v>
      </c>
      <c r="H22" s="7">
        <f t="shared" si="1"/>
        <v>95631453</v>
      </c>
    </row>
    <row r="23" spans="1:8" x14ac:dyDescent="0.35">
      <c r="A23" s="30" t="s">
        <v>120</v>
      </c>
      <c r="B23" s="7">
        <v>740335049</v>
      </c>
      <c r="C23" s="7">
        <v>194239800</v>
      </c>
      <c r="D23" s="7">
        <v>89223890</v>
      </c>
      <c r="E23" s="7">
        <f t="shared" si="0"/>
        <v>845350959</v>
      </c>
      <c r="F23" s="7">
        <v>559391659</v>
      </c>
      <c r="G23" s="7">
        <v>62756626</v>
      </c>
      <c r="H23" s="7">
        <f t="shared" si="1"/>
        <v>285959300</v>
      </c>
    </row>
    <row r="24" spans="1:8" x14ac:dyDescent="0.35">
      <c r="A24" s="30" t="s">
        <v>9</v>
      </c>
      <c r="B24" s="7">
        <f>B7+B17+B23</f>
        <v>76286942240</v>
      </c>
      <c r="C24" s="7">
        <f>C7+C17+C23</f>
        <v>891120043</v>
      </c>
      <c r="D24" s="7">
        <f>D7+D17+D23</f>
        <v>161037455</v>
      </c>
      <c r="E24" s="7">
        <f>B24+C24-D24</f>
        <v>77017024828</v>
      </c>
      <c r="F24" s="7">
        <f>F7+F17+F23</f>
        <v>34198992110</v>
      </c>
      <c r="G24" s="7">
        <f>G7+G17+G23</f>
        <v>1177703431</v>
      </c>
      <c r="H24" s="7">
        <f t="shared" si="1"/>
        <v>42818032718</v>
      </c>
    </row>
    <row r="25" spans="1:8" x14ac:dyDescent="0.35">
      <c r="B25" s="63"/>
      <c r="C25" s="63"/>
      <c r="D25" s="63"/>
      <c r="E25" s="63"/>
      <c r="G25" s="63"/>
    </row>
    <row r="26" spans="1:8" x14ac:dyDescent="0.35">
      <c r="B26" s="63"/>
      <c r="C26" s="63"/>
      <c r="D26" s="63"/>
      <c r="E26" s="63"/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88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B6" sqref="B6"/>
    </sheetView>
  </sheetViews>
  <sheetFormatPr defaultColWidth="8.875" defaultRowHeight="15.75" x14ac:dyDescent="0.35"/>
  <cols>
    <col min="1" max="1" width="25.875" style="1" customWidth="1"/>
    <col min="2" max="2" width="28.875" style="1" bestFit="1" customWidth="1"/>
    <col min="3" max="3" width="23.875" style="1" bestFit="1" customWidth="1"/>
    <col min="4" max="4" width="16.875" style="1" customWidth="1"/>
    <col min="5" max="5" width="45.5" style="1" bestFit="1" customWidth="1"/>
    <col min="6" max="6" width="10.875" style="1" bestFit="1" customWidth="1"/>
    <col min="7" max="16384" width="8.875" style="1"/>
  </cols>
  <sheetData>
    <row r="1" spans="1:5" ht="19.5" x14ac:dyDescent="0.4">
      <c r="A1" s="73" t="s">
        <v>215</v>
      </c>
      <c r="B1" s="73"/>
    </row>
    <row r="2" spans="1:5" ht="19.5" x14ac:dyDescent="0.4">
      <c r="A2" s="59" t="s">
        <v>216</v>
      </c>
      <c r="E2" s="58" t="s">
        <v>24</v>
      </c>
    </row>
    <row r="3" spans="1:5" ht="22.5" customHeight="1" x14ac:dyDescent="0.35">
      <c r="A3" s="4" t="s">
        <v>80</v>
      </c>
      <c r="B3" s="4" t="s">
        <v>86</v>
      </c>
      <c r="C3" s="4" t="s">
        <v>87</v>
      </c>
      <c r="D3" s="4" t="s">
        <v>88</v>
      </c>
      <c r="E3" s="4" t="s">
        <v>89</v>
      </c>
    </row>
    <row r="4" spans="1:5" ht="18" customHeight="1" x14ac:dyDescent="0.35">
      <c r="A4" s="90" t="s">
        <v>90</v>
      </c>
      <c r="B4" s="67" t="s">
        <v>168</v>
      </c>
      <c r="C4" s="67" t="s">
        <v>169</v>
      </c>
      <c r="D4" s="66">
        <v>158061000</v>
      </c>
      <c r="E4" s="33" t="s">
        <v>180</v>
      </c>
    </row>
    <row r="5" spans="1:5" ht="18" customHeight="1" x14ac:dyDescent="0.35">
      <c r="A5" s="90"/>
      <c r="B5" s="67" t="s">
        <v>178</v>
      </c>
      <c r="C5" s="67" t="s">
        <v>177</v>
      </c>
      <c r="D5" s="66">
        <v>31500000</v>
      </c>
      <c r="E5" s="33" t="s">
        <v>181</v>
      </c>
    </row>
    <row r="6" spans="1:5" ht="18" customHeight="1" x14ac:dyDescent="0.35">
      <c r="A6" s="90"/>
      <c r="B6" s="47" t="s">
        <v>227</v>
      </c>
      <c r="C6" s="67"/>
      <c r="D6" s="7">
        <v>3698138</v>
      </c>
      <c r="E6" s="33"/>
    </row>
    <row r="7" spans="1:5" ht="18" customHeight="1" x14ac:dyDescent="0.35">
      <c r="A7" s="91"/>
      <c r="B7" s="8" t="s">
        <v>91</v>
      </c>
      <c r="C7" s="14"/>
      <c r="D7" s="7">
        <f>SUM(D4:D6)</f>
        <v>193259138</v>
      </c>
      <c r="E7" s="34"/>
    </row>
    <row r="8" spans="1:5" ht="18" customHeight="1" x14ac:dyDescent="0.35">
      <c r="A8" s="92" t="s">
        <v>92</v>
      </c>
      <c r="B8" s="47" t="s">
        <v>167</v>
      </c>
      <c r="C8" s="47" t="s">
        <v>166</v>
      </c>
      <c r="D8" s="7">
        <v>546868000</v>
      </c>
      <c r="E8" s="33" t="s">
        <v>183</v>
      </c>
    </row>
    <row r="9" spans="1:5" ht="18" customHeight="1" x14ac:dyDescent="0.35">
      <c r="A9" s="92"/>
      <c r="B9" s="47" t="s">
        <v>174</v>
      </c>
      <c r="C9" s="47" t="s">
        <v>173</v>
      </c>
      <c r="D9" s="68">
        <v>299968165</v>
      </c>
      <c r="E9" s="33" t="s">
        <v>185</v>
      </c>
    </row>
    <row r="10" spans="1:5" ht="18" customHeight="1" x14ac:dyDescent="0.35">
      <c r="A10" s="92"/>
      <c r="B10" s="67" t="s">
        <v>186</v>
      </c>
      <c r="C10" s="67" t="s">
        <v>182</v>
      </c>
      <c r="D10" s="68">
        <v>281550140</v>
      </c>
      <c r="E10" s="33" t="s">
        <v>187</v>
      </c>
    </row>
    <row r="11" spans="1:5" ht="18" customHeight="1" x14ac:dyDescent="0.35">
      <c r="A11" s="92"/>
      <c r="B11" s="47" t="s">
        <v>170</v>
      </c>
      <c r="C11" s="47" t="s">
        <v>170</v>
      </c>
      <c r="D11" s="7">
        <v>210268000</v>
      </c>
      <c r="E11" s="33" t="s">
        <v>184</v>
      </c>
    </row>
    <row r="12" spans="1:5" ht="18" customHeight="1" x14ac:dyDescent="0.35">
      <c r="A12" s="92"/>
      <c r="B12" s="67" t="s">
        <v>226</v>
      </c>
      <c r="C12" s="67" t="s">
        <v>224</v>
      </c>
      <c r="D12" s="66">
        <v>100000000</v>
      </c>
      <c r="E12" s="33" t="s">
        <v>225</v>
      </c>
    </row>
    <row r="13" spans="1:5" ht="18" customHeight="1" x14ac:dyDescent="0.35">
      <c r="A13" s="92"/>
      <c r="B13" s="47" t="s">
        <v>171</v>
      </c>
      <c r="C13" s="47" t="s">
        <v>172</v>
      </c>
      <c r="D13" s="68">
        <v>64678000</v>
      </c>
      <c r="E13" s="33" t="s">
        <v>184</v>
      </c>
    </row>
    <row r="14" spans="1:5" ht="18" customHeight="1" x14ac:dyDescent="0.35">
      <c r="A14" s="92"/>
      <c r="B14" s="47" t="s">
        <v>175</v>
      </c>
      <c r="C14" s="47" t="s">
        <v>176</v>
      </c>
      <c r="D14" s="68">
        <v>64727700</v>
      </c>
      <c r="E14" s="33" t="s">
        <v>188</v>
      </c>
    </row>
    <row r="15" spans="1:5" ht="18" customHeight="1" x14ac:dyDescent="0.35">
      <c r="A15" s="92"/>
      <c r="B15" s="47" t="s">
        <v>179</v>
      </c>
      <c r="C15" s="47"/>
      <c r="D15" s="68">
        <v>497061277</v>
      </c>
      <c r="E15" s="7"/>
    </row>
    <row r="16" spans="1:5" ht="18" customHeight="1" x14ac:dyDescent="0.35">
      <c r="A16" s="91"/>
      <c r="B16" s="8" t="s">
        <v>91</v>
      </c>
      <c r="C16" s="14"/>
      <c r="D16" s="7">
        <f>SUM(D8:D15)</f>
        <v>2065121282</v>
      </c>
      <c r="E16" s="14"/>
    </row>
    <row r="17" spans="1:5" ht="18" customHeight="1" x14ac:dyDescent="0.35">
      <c r="A17" s="8" t="s">
        <v>228</v>
      </c>
      <c r="B17" s="14"/>
      <c r="C17" s="14"/>
      <c r="D17" s="7">
        <f>SUM(D7,D16)</f>
        <v>2258380420</v>
      </c>
      <c r="E17" s="14"/>
    </row>
  </sheetData>
  <sortState ref="B12:D18">
    <sortCondition descending="1" ref="D12:D18"/>
  </sortState>
  <mergeCells count="3">
    <mergeCell ref="A4:A7"/>
    <mergeCell ref="A8:A16"/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scale="8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C10" sqref="C10:D10"/>
    </sheetView>
  </sheetViews>
  <sheetFormatPr defaultColWidth="8.875" defaultRowHeight="15.75" x14ac:dyDescent="0.35"/>
  <cols>
    <col min="1" max="1" width="7.5" style="1" bestFit="1" customWidth="1"/>
    <col min="2" max="2" width="10.5" style="1" bestFit="1" customWidth="1"/>
    <col min="3" max="3" width="6" style="1" bestFit="1" customWidth="1"/>
    <col min="4" max="4" width="9" style="1" bestFit="1" customWidth="1"/>
    <col min="5" max="5" width="11.5" style="1" bestFit="1" customWidth="1"/>
    <col min="6" max="7" width="11.75" style="1" bestFit="1" customWidth="1"/>
    <col min="8" max="16384" width="8.875" style="1"/>
  </cols>
  <sheetData>
    <row r="1" spans="1:6" ht="19.5" x14ac:dyDescent="0.4">
      <c r="A1" s="73" t="s">
        <v>217</v>
      </c>
      <c r="B1" s="73"/>
      <c r="C1" s="73"/>
      <c r="D1" s="73"/>
      <c r="E1" s="73"/>
      <c r="F1" s="73"/>
    </row>
    <row r="2" spans="1:6" ht="19.5" x14ac:dyDescent="0.4">
      <c r="A2" s="73" t="s">
        <v>218</v>
      </c>
      <c r="B2" s="73"/>
      <c r="E2" s="3" t="s">
        <v>24</v>
      </c>
    </row>
    <row r="3" spans="1:6" ht="22.5" customHeight="1" x14ac:dyDescent="0.35">
      <c r="A3" s="4" t="s">
        <v>93</v>
      </c>
      <c r="B3" s="4" t="s">
        <v>80</v>
      </c>
      <c r="C3" s="77" t="s">
        <v>94</v>
      </c>
      <c r="D3" s="77"/>
      <c r="E3" s="4" t="s">
        <v>88</v>
      </c>
    </row>
    <row r="4" spans="1:6" ht="18" customHeight="1" x14ac:dyDescent="0.35">
      <c r="A4" s="91" t="s">
        <v>189</v>
      </c>
      <c r="B4" s="91" t="s">
        <v>95</v>
      </c>
      <c r="C4" s="92" t="s">
        <v>190</v>
      </c>
      <c r="D4" s="94"/>
      <c r="E4" s="21">
        <v>6369649469</v>
      </c>
    </row>
    <row r="5" spans="1:6" ht="18" customHeight="1" x14ac:dyDescent="0.35">
      <c r="A5" s="91"/>
      <c r="B5" s="91"/>
      <c r="C5" s="92" t="s">
        <v>191</v>
      </c>
      <c r="D5" s="94"/>
      <c r="E5" s="21">
        <v>99738000</v>
      </c>
    </row>
    <row r="6" spans="1:6" ht="18" customHeight="1" x14ac:dyDescent="0.35">
      <c r="A6" s="91"/>
      <c r="B6" s="91"/>
      <c r="C6" s="92" t="s">
        <v>192</v>
      </c>
      <c r="D6" s="94"/>
      <c r="E6" s="21">
        <v>685612000</v>
      </c>
    </row>
    <row r="7" spans="1:6" ht="18" customHeight="1" x14ac:dyDescent="0.35">
      <c r="A7" s="91"/>
      <c r="B7" s="91"/>
      <c r="C7" s="92" t="s">
        <v>193</v>
      </c>
      <c r="D7" s="94"/>
      <c r="E7" s="21">
        <v>720670000</v>
      </c>
    </row>
    <row r="8" spans="1:6" ht="18" customHeight="1" x14ac:dyDescent="0.35">
      <c r="A8" s="91"/>
      <c r="B8" s="91"/>
      <c r="C8" s="92" t="s">
        <v>194</v>
      </c>
      <c r="D8" s="94"/>
      <c r="E8" s="21">
        <v>7477446</v>
      </c>
    </row>
    <row r="9" spans="1:6" ht="18" customHeight="1" x14ac:dyDescent="0.35">
      <c r="A9" s="91"/>
      <c r="B9" s="91"/>
      <c r="C9" s="92" t="s">
        <v>179</v>
      </c>
      <c r="D9" s="94"/>
      <c r="E9" s="21">
        <v>265840667</v>
      </c>
    </row>
    <row r="10" spans="1:6" ht="18" customHeight="1" x14ac:dyDescent="0.35">
      <c r="A10" s="91"/>
      <c r="B10" s="91"/>
      <c r="C10" s="91" t="s">
        <v>38</v>
      </c>
      <c r="D10" s="94"/>
      <c r="E10" s="21">
        <f>SUM(E4:E9)</f>
        <v>8148987582</v>
      </c>
    </row>
    <row r="11" spans="1:6" ht="18" customHeight="1" x14ac:dyDescent="0.35">
      <c r="A11" s="91"/>
      <c r="B11" s="91" t="s">
        <v>96</v>
      </c>
      <c r="C11" s="93" t="s">
        <v>97</v>
      </c>
      <c r="D11" s="6" t="s">
        <v>101</v>
      </c>
      <c r="E11" s="69">
        <v>233355000</v>
      </c>
    </row>
    <row r="12" spans="1:6" ht="18" customHeight="1" x14ac:dyDescent="0.35">
      <c r="A12" s="91"/>
      <c r="B12" s="91"/>
      <c r="C12" s="91"/>
      <c r="D12" s="6" t="s">
        <v>102</v>
      </c>
      <c r="E12" s="70">
        <v>0</v>
      </c>
    </row>
    <row r="13" spans="1:6" ht="18" customHeight="1" x14ac:dyDescent="0.35">
      <c r="A13" s="91"/>
      <c r="B13" s="91"/>
      <c r="C13" s="91"/>
      <c r="D13" s="8" t="s">
        <v>91</v>
      </c>
      <c r="E13" s="21">
        <f>SUM(E11:E12)</f>
        <v>233355000</v>
      </c>
    </row>
    <row r="14" spans="1:6" ht="18" customHeight="1" x14ac:dyDescent="0.35">
      <c r="A14" s="91"/>
      <c r="B14" s="91"/>
      <c r="C14" s="93" t="s">
        <v>98</v>
      </c>
      <c r="D14" s="15" t="s">
        <v>101</v>
      </c>
      <c r="E14" s="21">
        <v>1066387743</v>
      </c>
    </row>
    <row r="15" spans="1:6" ht="18" customHeight="1" x14ac:dyDescent="0.35">
      <c r="A15" s="91"/>
      <c r="B15" s="91"/>
      <c r="C15" s="91"/>
      <c r="D15" s="15" t="s">
        <v>102</v>
      </c>
      <c r="E15" s="69">
        <v>716653585</v>
      </c>
    </row>
    <row r="16" spans="1:6" ht="18" customHeight="1" x14ac:dyDescent="0.35">
      <c r="A16" s="91"/>
      <c r="B16" s="91"/>
      <c r="C16" s="91"/>
      <c r="D16" s="8" t="s">
        <v>91</v>
      </c>
      <c r="E16" s="21">
        <f>SUM(E14:E15)</f>
        <v>1783041328</v>
      </c>
    </row>
    <row r="17" spans="1:5" ht="18" customHeight="1" x14ac:dyDescent="0.35">
      <c r="A17" s="94"/>
      <c r="B17" s="94"/>
      <c r="C17" s="91" t="s">
        <v>38</v>
      </c>
      <c r="D17" s="94"/>
      <c r="E17" s="21">
        <f>SUM(E13,E16)</f>
        <v>2016396328</v>
      </c>
    </row>
    <row r="18" spans="1:5" ht="18" customHeight="1" x14ac:dyDescent="0.35">
      <c r="A18" s="94"/>
      <c r="B18" s="91" t="s">
        <v>9</v>
      </c>
      <c r="C18" s="94"/>
      <c r="D18" s="94"/>
      <c r="E18" s="21">
        <f>SUM(E10,E17)</f>
        <v>10165383910</v>
      </c>
    </row>
  </sheetData>
  <mergeCells count="17">
    <mergeCell ref="C9:D9"/>
    <mergeCell ref="A2:B2"/>
    <mergeCell ref="A1:F1"/>
    <mergeCell ref="C14:C16"/>
    <mergeCell ref="C17:D17"/>
    <mergeCell ref="B18:D18"/>
    <mergeCell ref="C3:D3"/>
    <mergeCell ref="A4:A18"/>
    <mergeCell ref="B4:B10"/>
    <mergeCell ref="C4:D4"/>
    <mergeCell ref="C10:D10"/>
    <mergeCell ref="B11:B17"/>
    <mergeCell ref="C11:C13"/>
    <mergeCell ref="C7:D7"/>
    <mergeCell ref="C5:D5"/>
    <mergeCell ref="C6:D6"/>
    <mergeCell ref="C8:D8"/>
  </mergeCells>
  <phoneticPr fontI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selection activeCell="D14" sqref="D14"/>
    </sheetView>
  </sheetViews>
  <sheetFormatPr defaultColWidth="8.875" defaultRowHeight="20.25" customHeight="1" x14ac:dyDescent="0.4"/>
  <cols>
    <col min="1" max="1" width="23.375" style="2" customWidth="1"/>
    <col min="2" max="6" width="20.875" style="2" customWidth="1"/>
    <col min="7" max="7" width="12.875" style="2" bestFit="1" customWidth="1"/>
    <col min="8" max="8" width="12.125" style="2" bestFit="1" customWidth="1"/>
    <col min="9" max="16384" width="8.875" style="2"/>
  </cols>
  <sheetData>
    <row r="1" spans="1:6" ht="20.25" customHeight="1" x14ac:dyDescent="0.4">
      <c r="A1" s="62" t="s">
        <v>219</v>
      </c>
      <c r="B1" s="62"/>
      <c r="C1" s="62"/>
      <c r="D1" s="62"/>
      <c r="E1" s="62"/>
      <c r="F1" s="56" t="s">
        <v>99</v>
      </c>
    </row>
    <row r="2" spans="1:6" ht="20.25" customHeight="1" x14ac:dyDescent="0.4">
      <c r="A2" s="95" t="s">
        <v>80</v>
      </c>
      <c r="B2" s="97" t="s">
        <v>88</v>
      </c>
      <c r="C2" s="97" t="s">
        <v>128</v>
      </c>
      <c r="D2" s="97"/>
      <c r="E2" s="97"/>
      <c r="F2" s="97"/>
    </row>
    <row r="3" spans="1:6" ht="20.25" customHeight="1" x14ac:dyDescent="0.4">
      <c r="A3" s="95"/>
      <c r="B3" s="97"/>
      <c r="C3" s="97" t="s">
        <v>96</v>
      </c>
      <c r="D3" s="97" t="s">
        <v>129</v>
      </c>
      <c r="E3" s="97" t="s">
        <v>95</v>
      </c>
      <c r="F3" s="97" t="s">
        <v>29</v>
      </c>
    </row>
    <row r="4" spans="1:6" ht="20.25" customHeight="1" thickBot="1" x14ac:dyDescent="0.45">
      <c r="A4" s="96"/>
      <c r="B4" s="98"/>
      <c r="C4" s="98"/>
      <c r="D4" s="98"/>
      <c r="E4" s="98"/>
      <c r="F4" s="98"/>
    </row>
    <row r="5" spans="1:6" ht="20.25" customHeight="1" thickTop="1" x14ac:dyDescent="0.4">
      <c r="A5" s="18" t="s">
        <v>100</v>
      </c>
      <c r="B5" s="22">
        <v>10525886982</v>
      </c>
      <c r="C5" s="22">
        <f>C9-C8-C7-C6</f>
        <v>1958647328</v>
      </c>
      <c r="D5" s="71">
        <f>+D9-D6</f>
        <v>641771810</v>
      </c>
      <c r="E5" s="71">
        <f>+E9-E6-E7</f>
        <v>6008768236</v>
      </c>
      <c r="F5" s="71">
        <f>+B5-C5-D5-E5</f>
        <v>1916699608</v>
      </c>
    </row>
    <row r="6" spans="1:6" ht="20.25" customHeight="1" x14ac:dyDescent="0.4">
      <c r="A6" s="18" t="s">
        <v>130</v>
      </c>
      <c r="B6" s="22">
        <v>880155028</v>
      </c>
      <c r="C6" s="22">
        <v>57749000</v>
      </c>
      <c r="D6" s="71">
        <v>90428190</v>
      </c>
      <c r="E6" s="71">
        <f>B6-C6-D6</f>
        <v>731977838</v>
      </c>
      <c r="F6" s="71">
        <v>0</v>
      </c>
    </row>
    <row r="7" spans="1:6" ht="20.25" customHeight="1" x14ac:dyDescent="0.4">
      <c r="A7" s="18" t="s">
        <v>131</v>
      </c>
      <c r="B7" s="22">
        <v>422526932</v>
      </c>
      <c r="C7" s="22">
        <v>0</v>
      </c>
      <c r="D7" s="71">
        <v>0</v>
      </c>
      <c r="E7" s="71">
        <f>B7</f>
        <v>422526932</v>
      </c>
      <c r="F7" s="71"/>
    </row>
    <row r="8" spans="1:6" ht="20.25" customHeight="1" x14ac:dyDescent="0.4">
      <c r="A8" s="18" t="s">
        <v>29</v>
      </c>
      <c r="B8" s="22">
        <v>0</v>
      </c>
      <c r="C8" s="22">
        <v>0</v>
      </c>
      <c r="D8" s="71">
        <v>0</v>
      </c>
      <c r="E8" s="71"/>
      <c r="F8" s="71"/>
    </row>
    <row r="9" spans="1:6" ht="20.25" customHeight="1" x14ac:dyDescent="0.4">
      <c r="A9" s="19" t="s">
        <v>9</v>
      </c>
      <c r="B9" s="22">
        <f>SUM(B5:B8)</f>
        <v>11828568942</v>
      </c>
      <c r="C9" s="22">
        <v>2016396328</v>
      </c>
      <c r="D9" s="71">
        <v>732200000</v>
      </c>
      <c r="E9" s="71">
        <f>8148987582-985714576</f>
        <v>7163273006</v>
      </c>
      <c r="F9" s="71">
        <f t="shared" ref="F9" si="0">SUM(F5:F8)</f>
        <v>1916699608</v>
      </c>
    </row>
    <row r="10" spans="1:6" s="1" customFormat="1" ht="15.75" x14ac:dyDescent="0.35">
      <c r="B10" s="63"/>
      <c r="C10" s="63"/>
      <c r="D10" s="63"/>
      <c r="E10" s="63"/>
    </row>
    <row r="11" spans="1:6" s="1" customFormat="1" ht="15.75" x14ac:dyDescent="0.35">
      <c r="C11" s="63"/>
      <c r="D11" s="63"/>
      <c r="E11" s="72"/>
    </row>
    <row r="12" spans="1:6" s="1" customFormat="1" ht="20.25" customHeight="1" x14ac:dyDescent="0.35">
      <c r="C12" s="63"/>
    </row>
    <row r="13" spans="1:6" ht="20.25" customHeight="1" x14ac:dyDescent="0.4">
      <c r="C13" s="1"/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rintOptions horizontalCentered="1"/>
  <pageMargins left="0.59055118110236227" right="0.39370078740157483" top="0.39370078740157483" bottom="0.39370078740157483" header="0.19685039370078741" footer="0.19685039370078741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B6" sqref="B6"/>
    </sheetView>
  </sheetViews>
  <sheetFormatPr defaultColWidth="8.875" defaultRowHeight="15.75" x14ac:dyDescent="0.35"/>
  <cols>
    <col min="1" max="1" width="18.625" style="1" bestFit="1" customWidth="1"/>
    <col min="2" max="2" width="40.875" style="1" customWidth="1"/>
    <col min="3" max="16384" width="8.875" style="1"/>
  </cols>
  <sheetData>
    <row r="1" spans="1:4" ht="19.5" x14ac:dyDescent="0.4">
      <c r="A1" s="73" t="s">
        <v>220</v>
      </c>
      <c r="B1" s="73"/>
      <c r="C1" s="73"/>
      <c r="D1" s="73"/>
    </row>
    <row r="2" spans="1:4" ht="19.5" x14ac:dyDescent="0.4">
      <c r="A2" s="59" t="s">
        <v>221</v>
      </c>
      <c r="B2" s="58" t="s">
        <v>24</v>
      </c>
    </row>
    <row r="3" spans="1:4" ht="22.5" customHeight="1" x14ac:dyDescent="0.35">
      <c r="A3" s="4" t="s">
        <v>25</v>
      </c>
      <c r="B3" s="4" t="s">
        <v>84</v>
      </c>
    </row>
    <row r="4" spans="1:4" ht="18" customHeight="1" x14ac:dyDescent="0.35">
      <c r="A4" s="20" t="s">
        <v>222</v>
      </c>
      <c r="B4" s="21">
        <v>354168667</v>
      </c>
    </row>
    <row r="5" spans="1:4" ht="18" customHeight="1" x14ac:dyDescent="0.35">
      <c r="A5" s="8" t="s">
        <v>9</v>
      </c>
      <c r="B5" s="7">
        <f>SUM(B4:B4)</f>
        <v>354168667</v>
      </c>
    </row>
    <row r="6" spans="1:4" x14ac:dyDescent="0.35">
      <c r="B6" s="63"/>
    </row>
    <row r="7" spans="1:4" x14ac:dyDescent="0.35">
      <c r="B7" s="63"/>
    </row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workbookViewId="0">
      <selection activeCell="B6" sqref="B6"/>
    </sheetView>
  </sheetViews>
  <sheetFormatPr defaultColWidth="8.875" defaultRowHeight="15.75" x14ac:dyDescent="0.35"/>
  <cols>
    <col min="1" max="1" width="22.375" style="1" customWidth="1"/>
    <col min="2" max="9" width="13.75" style="1" customWidth="1"/>
    <col min="10" max="10" width="15.875" style="1" customWidth="1"/>
    <col min="11" max="16384" width="8.875" style="1"/>
  </cols>
  <sheetData>
    <row r="2" spans="1:9" ht="19.5" x14ac:dyDescent="0.35">
      <c r="A2" s="74" t="s">
        <v>201</v>
      </c>
      <c r="B2" s="74"/>
      <c r="C2" s="74"/>
      <c r="D2" s="57"/>
      <c r="E2" s="57"/>
      <c r="F2" s="57"/>
      <c r="G2" s="57"/>
      <c r="H2" s="57"/>
      <c r="I2" s="58" t="s">
        <v>99</v>
      </c>
    </row>
    <row r="3" spans="1:9" ht="31.5" x14ac:dyDescent="0.35">
      <c r="A3" s="16" t="s">
        <v>80</v>
      </c>
      <c r="B3" s="17" t="s">
        <v>121</v>
      </c>
      <c r="C3" s="16" t="s">
        <v>122</v>
      </c>
      <c r="D3" s="16" t="s">
        <v>123</v>
      </c>
      <c r="E3" s="16" t="s">
        <v>124</v>
      </c>
      <c r="F3" s="16" t="s">
        <v>125</v>
      </c>
      <c r="G3" s="16" t="s">
        <v>126</v>
      </c>
      <c r="H3" s="16" t="s">
        <v>127</v>
      </c>
      <c r="I3" s="16" t="s">
        <v>9</v>
      </c>
    </row>
    <row r="4" spans="1:9" x14ac:dyDescent="0.35">
      <c r="A4" s="31" t="s">
        <v>110</v>
      </c>
      <c r="B4" s="49">
        <f>SUM(B5:B13)</f>
        <v>139786688</v>
      </c>
      <c r="C4" s="49">
        <f t="shared" ref="C4:H4" si="0">SUM(C5:C13)</f>
        <v>17128724553</v>
      </c>
      <c r="D4" s="49">
        <f t="shared" si="0"/>
        <v>4060507826</v>
      </c>
      <c r="E4" s="49">
        <f t="shared" si="0"/>
        <v>76419822</v>
      </c>
      <c r="F4" s="49">
        <f t="shared" si="0"/>
        <v>198870313</v>
      </c>
      <c r="G4" s="49">
        <f t="shared" si="0"/>
        <v>118905509</v>
      </c>
      <c r="H4" s="49">
        <f t="shared" si="0"/>
        <v>3304407810</v>
      </c>
      <c r="I4" s="49">
        <f>SUM(B4:H4)</f>
        <v>25027622521</v>
      </c>
    </row>
    <row r="5" spans="1:9" x14ac:dyDescent="0.35">
      <c r="A5" s="31" t="s">
        <v>111</v>
      </c>
      <c r="B5" s="49">
        <v>85969486</v>
      </c>
      <c r="C5" s="49">
        <v>10443369207</v>
      </c>
      <c r="D5" s="49">
        <v>1534196780</v>
      </c>
      <c r="E5" s="49">
        <v>72056606</v>
      </c>
      <c r="F5" s="49">
        <v>197792664</v>
      </c>
      <c r="G5" s="49">
        <v>27223411</v>
      </c>
      <c r="H5" s="49">
        <v>1987713611</v>
      </c>
      <c r="I5" s="49">
        <f t="shared" ref="I5:I21" si="1">SUM(B5:H5)</f>
        <v>14348321765</v>
      </c>
    </row>
    <row r="6" spans="1:9" x14ac:dyDescent="0.35">
      <c r="A6" s="31" t="s">
        <v>112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f t="shared" si="1"/>
        <v>0</v>
      </c>
    </row>
    <row r="7" spans="1:9" x14ac:dyDescent="0.35">
      <c r="A7" s="31" t="s">
        <v>113</v>
      </c>
      <c r="B7" s="49">
        <v>53817202</v>
      </c>
      <c r="C7" s="49">
        <v>6560721788</v>
      </c>
      <c r="D7" s="49">
        <v>2525263440</v>
      </c>
      <c r="E7" s="49">
        <v>4363216</v>
      </c>
      <c r="F7" s="49">
        <v>1077649</v>
      </c>
      <c r="G7" s="49">
        <v>39265522</v>
      </c>
      <c r="H7" s="49">
        <v>1316694199</v>
      </c>
      <c r="I7" s="49">
        <f t="shared" si="1"/>
        <v>10501203016</v>
      </c>
    </row>
    <row r="8" spans="1:9" x14ac:dyDescent="0.35">
      <c r="A8" s="31" t="s">
        <v>114</v>
      </c>
      <c r="B8" s="49">
        <v>0</v>
      </c>
      <c r="C8" s="49">
        <v>108942238</v>
      </c>
      <c r="D8" s="49">
        <v>6</v>
      </c>
      <c r="E8" s="49">
        <v>0</v>
      </c>
      <c r="F8" s="49">
        <v>0</v>
      </c>
      <c r="G8" s="49">
        <v>52416576</v>
      </c>
      <c r="H8" s="49">
        <v>0</v>
      </c>
      <c r="I8" s="49">
        <f t="shared" si="1"/>
        <v>161358820</v>
      </c>
    </row>
    <row r="9" spans="1:9" x14ac:dyDescent="0.35">
      <c r="A9" s="31" t="s">
        <v>115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49">
        <v>0</v>
      </c>
      <c r="I9" s="49">
        <f t="shared" si="1"/>
        <v>0</v>
      </c>
    </row>
    <row r="10" spans="1:9" x14ac:dyDescent="0.35">
      <c r="A10" s="31" t="s">
        <v>116</v>
      </c>
      <c r="B10" s="49">
        <v>0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49">
        <v>0</v>
      </c>
      <c r="I10" s="49">
        <f t="shared" si="1"/>
        <v>0</v>
      </c>
    </row>
    <row r="11" spans="1:9" x14ac:dyDescent="0.35">
      <c r="A11" s="31" t="s">
        <v>117</v>
      </c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f t="shared" si="1"/>
        <v>0</v>
      </c>
    </row>
    <row r="12" spans="1:9" x14ac:dyDescent="0.35">
      <c r="A12" s="31" t="s">
        <v>138</v>
      </c>
      <c r="B12" s="49">
        <v>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f t="shared" si="1"/>
        <v>0</v>
      </c>
    </row>
    <row r="13" spans="1:9" x14ac:dyDescent="0.35">
      <c r="A13" s="31" t="s">
        <v>118</v>
      </c>
      <c r="B13" s="49">
        <v>0</v>
      </c>
      <c r="C13" s="49">
        <v>15691320</v>
      </c>
      <c r="D13" s="49">
        <v>1047600</v>
      </c>
      <c r="E13" s="49">
        <v>0</v>
      </c>
      <c r="F13" s="49">
        <v>0</v>
      </c>
      <c r="G13" s="49">
        <v>0</v>
      </c>
      <c r="H13" s="49">
        <v>0</v>
      </c>
      <c r="I13" s="49">
        <f t="shared" si="1"/>
        <v>16738920</v>
      </c>
    </row>
    <row r="14" spans="1:9" x14ac:dyDescent="0.35">
      <c r="A14" s="31" t="s">
        <v>119</v>
      </c>
      <c r="B14" s="49">
        <f>SUM(B15:B19)</f>
        <v>17447662392</v>
      </c>
      <c r="C14" s="49">
        <f>SUM(C15:C19)</f>
        <v>1058404</v>
      </c>
      <c r="D14" s="49">
        <f>SUM(D15:D19)</f>
        <v>55730070</v>
      </c>
      <c r="E14" s="49">
        <f t="shared" ref="E14:H14" si="2">SUM(E15:E19)</f>
        <v>0</v>
      </c>
      <c r="F14" s="49">
        <f t="shared" si="2"/>
        <v>0</v>
      </c>
      <c r="G14" s="49">
        <f t="shared" si="2"/>
        <v>0</v>
      </c>
      <c r="H14" s="49">
        <f t="shared" si="2"/>
        <v>31</v>
      </c>
      <c r="I14" s="49">
        <f>SUM(B14:H14)</f>
        <v>17504450897</v>
      </c>
    </row>
    <row r="15" spans="1:9" x14ac:dyDescent="0.35">
      <c r="A15" s="35" t="s">
        <v>111</v>
      </c>
      <c r="B15" s="49">
        <v>8544386683</v>
      </c>
      <c r="C15" s="49">
        <v>4</v>
      </c>
      <c r="D15" s="49">
        <v>54443149</v>
      </c>
      <c r="E15" s="49">
        <v>0</v>
      </c>
      <c r="F15" s="49">
        <v>0</v>
      </c>
      <c r="G15" s="49">
        <v>0</v>
      </c>
      <c r="H15" s="49">
        <v>31</v>
      </c>
      <c r="I15" s="49">
        <f>SUM(B15:H15)</f>
        <v>8598829867</v>
      </c>
    </row>
    <row r="16" spans="1:9" x14ac:dyDescent="0.35">
      <c r="A16" s="35" t="s">
        <v>113</v>
      </c>
      <c r="B16" s="49">
        <v>0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49">
        <v>0</v>
      </c>
      <c r="I16" s="49">
        <f t="shared" si="1"/>
        <v>0</v>
      </c>
    </row>
    <row r="17" spans="1:9" x14ac:dyDescent="0.35">
      <c r="A17" s="35" t="s">
        <v>114</v>
      </c>
      <c r="B17" s="49">
        <v>8807644256</v>
      </c>
      <c r="C17" s="49">
        <v>1058400</v>
      </c>
      <c r="D17" s="49">
        <v>1286921</v>
      </c>
      <c r="E17" s="49">
        <v>0</v>
      </c>
      <c r="F17" s="49">
        <v>0</v>
      </c>
      <c r="G17" s="49">
        <v>0</v>
      </c>
      <c r="H17" s="49">
        <v>0</v>
      </c>
      <c r="I17" s="49">
        <f t="shared" si="1"/>
        <v>8809989577</v>
      </c>
    </row>
    <row r="18" spans="1:9" x14ac:dyDescent="0.35">
      <c r="A18" s="35" t="s">
        <v>138</v>
      </c>
      <c r="B18" s="49"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f t="shared" si="1"/>
        <v>0</v>
      </c>
    </row>
    <row r="19" spans="1:9" x14ac:dyDescent="0.35">
      <c r="A19" s="35" t="s">
        <v>118</v>
      </c>
      <c r="B19" s="49">
        <v>95631453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f t="shared" si="1"/>
        <v>95631453</v>
      </c>
    </row>
    <row r="20" spans="1:9" x14ac:dyDescent="0.35">
      <c r="A20" s="31" t="s">
        <v>120</v>
      </c>
      <c r="B20" s="49">
        <v>1</v>
      </c>
      <c r="C20" s="49">
        <v>102611770</v>
      </c>
      <c r="D20" s="49">
        <v>2566416</v>
      </c>
      <c r="E20" s="49">
        <v>1</v>
      </c>
      <c r="F20" s="49">
        <v>0</v>
      </c>
      <c r="G20" s="49">
        <v>15246688</v>
      </c>
      <c r="H20" s="49">
        <v>165534424</v>
      </c>
      <c r="I20" s="49">
        <f t="shared" si="1"/>
        <v>285959300</v>
      </c>
    </row>
    <row r="21" spans="1:9" x14ac:dyDescent="0.35">
      <c r="A21" s="31" t="s">
        <v>9</v>
      </c>
      <c r="B21" s="49">
        <f>B4+B14+B20</f>
        <v>17587449081</v>
      </c>
      <c r="C21" s="49">
        <f>C4+C14+C20</f>
        <v>17232394727</v>
      </c>
      <c r="D21" s="49">
        <f t="shared" ref="D21:H21" si="3">D4+D14+D20</f>
        <v>4118804312</v>
      </c>
      <c r="E21" s="49">
        <f t="shared" si="3"/>
        <v>76419823</v>
      </c>
      <c r="F21" s="49">
        <f t="shared" si="3"/>
        <v>198870313</v>
      </c>
      <c r="G21" s="49">
        <f t="shared" si="3"/>
        <v>134152197</v>
      </c>
      <c r="H21" s="49">
        <f t="shared" si="3"/>
        <v>3469942265</v>
      </c>
      <c r="I21" s="49">
        <f t="shared" si="1"/>
        <v>42818032718</v>
      </c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6" sqref="B6"/>
    </sheetView>
  </sheetViews>
  <sheetFormatPr defaultColWidth="8.875" defaultRowHeight="15.75" x14ac:dyDescent="0.35"/>
  <cols>
    <col min="1" max="1" width="35.5" style="1" bestFit="1" customWidth="1"/>
    <col min="2" max="11" width="15.375" style="1" customWidth="1"/>
    <col min="12" max="16384" width="8.875" style="1"/>
  </cols>
  <sheetData>
    <row r="1" spans="1:11" ht="19.5" x14ac:dyDescent="0.4">
      <c r="A1" s="59" t="s">
        <v>202</v>
      </c>
    </row>
    <row r="2" spans="1:11" ht="16.5" x14ac:dyDescent="0.35">
      <c r="A2" s="60" t="s">
        <v>0</v>
      </c>
      <c r="H2" s="58" t="s">
        <v>149</v>
      </c>
    </row>
    <row r="3" spans="1:11" ht="47.25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pans="1:11" ht="18" customHeight="1" x14ac:dyDescent="0.35">
      <c r="A4" s="6"/>
      <c r="B4" s="7"/>
      <c r="C4" s="7"/>
      <c r="D4" s="7"/>
      <c r="E4" s="7"/>
      <c r="F4" s="7"/>
      <c r="G4" s="7"/>
      <c r="H4" s="7"/>
    </row>
    <row r="5" spans="1:11" ht="18" customHeight="1" x14ac:dyDescent="0.35">
      <c r="A5" s="6"/>
      <c r="B5" s="7"/>
      <c r="C5" s="7"/>
      <c r="D5" s="7"/>
      <c r="E5" s="7"/>
      <c r="F5" s="7"/>
      <c r="G5" s="7"/>
      <c r="H5" s="7"/>
    </row>
    <row r="6" spans="1:11" ht="18" customHeight="1" x14ac:dyDescent="0.35">
      <c r="A6" s="8" t="s">
        <v>9</v>
      </c>
      <c r="B6" s="7"/>
      <c r="C6" s="7"/>
      <c r="D6" s="7"/>
      <c r="E6" s="7"/>
      <c r="F6" s="7"/>
      <c r="G6" s="7"/>
      <c r="H6" s="7"/>
    </row>
    <row r="8" spans="1:11" ht="18.75" x14ac:dyDescent="0.4">
      <c r="A8" s="75" t="s">
        <v>10</v>
      </c>
      <c r="B8" s="76"/>
      <c r="C8" s="76"/>
      <c r="J8" s="3" t="s">
        <v>24</v>
      </c>
    </row>
    <row r="9" spans="1:11" ht="47.25" x14ac:dyDescent="0.35">
      <c r="A9" s="4" t="s">
        <v>11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5" t="s">
        <v>19</v>
      </c>
      <c r="J9" s="5" t="s">
        <v>8</v>
      </c>
    </row>
    <row r="10" spans="1:11" ht="18" customHeight="1" x14ac:dyDescent="0.35">
      <c r="A10" s="28" t="s">
        <v>139</v>
      </c>
      <c r="B10" s="7">
        <v>3000000</v>
      </c>
      <c r="C10" s="7">
        <v>1498739125</v>
      </c>
      <c r="D10" s="7">
        <v>1477875205</v>
      </c>
      <c r="E10" s="7">
        <f>C10-D10</f>
        <v>20863920</v>
      </c>
      <c r="F10" s="7">
        <v>15000000</v>
      </c>
      <c r="G10" s="27">
        <f>B10/F10</f>
        <v>0.2</v>
      </c>
      <c r="H10" s="7">
        <f>E10*G10</f>
        <v>4172784</v>
      </c>
      <c r="I10" s="21">
        <v>0</v>
      </c>
      <c r="J10" s="7">
        <v>3000000</v>
      </c>
    </row>
    <row r="11" spans="1:11" ht="18" customHeight="1" x14ac:dyDescent="0.35">
      <c r="A11" s="28" t="s">
        <v>140</v>
      </c>
      <c r="B11" s="7">
        <v>10000000</v>
      </c>
      <c r="C11" s="7">
        <v>190473647</v>
      </c>
      <c r="D11" s="7">
        <v>97876446</v>
      </c>
      <c r="E11" s="7">
        <f>C11-D11</f>
        <v>92597201</v>
      </c>
      <c r="F11" s="7">
        <v>10000000</v>
      </c>
      <c r="G11" s="27">
        <f>B11/F11</f>
        <v>1</v>
      </c>
      <c r="H11" s="7">
        <f>E11*G11</f>
        <v>92597201</v>
      </c>
      <c r="I11" s="21">
        <v>0</v>
      </c>
      <c r="J11" s="7">
        <v>10000000</v>
      </c>
    </row>
    <row r="12" spans="1:11" ht="18" customHeight="1" x14ac:dyDescent="0.35">
      <c r="A12" s="8" t="s">
        <v>9</v>
      </c>
      <c r="B12" s="7">
        <f>SUM(B10:B11)</f>
        <v>13000000</v>
      </c>
      <c r="C12" s="7">
        <f>SUM(C10:C11)</f>
        <v>1689212772</v>
      </c>
      <c r="D12" s="7">
        <f t="shared" ref="D12:H12" si="0">SUM(D10:D11)</f>
        <v>1575751651</v>
      </c>
      <c r="E12" s="7">
        <f t="shared" si="0"/>
        <v>113461121</v>
      </c>
      <c r="F12" s="7">
        <f t="shared" si="0"/>
        <v>25000000</v>
      </c>
      <c r="G12" s="32"/>
      <c r="H12" s="7">
        <f t="shared" si="0"/>
        <v>96769985</v>
      </c>
      <c r="I12" s="7">
        <f t="shared" ref="I12" si="1">SUM(I10:I11)</f>
        <v>0</v>
      </c>
      <c r="J12" s="7">
        <f t="shared" ref="J12" si="2">SUM(J10:J11)</f>
        <v>13000000</v>
      </c>
    </row>
    <row r="14" spans="1:11" ht="18.75" x14ac:dyDescent="0.4">
      <c r="A14" s="75" t="s">
        <v>20</v>
      </c>
      <c r="B14" s="76"/>
      <c r="C14" s="76"/>
      <c r="K14" s="3" t="s">
        <v>24</v>
      </c>
    </row>
    <row r="15" spans="1:11" ht="47.25" x14ac:dyDescent="0.35">
      <c r="A15" s="4" t="s">
        <v>11</v>
      </c>
      <c r="B15" s="5" t="s">
        <v>21</v>
      </c>
      <c r="C15" s="5" t="s">
        <v>13</v>
      </c>
      <c r="D15" s="5" t="s">
        <v>14</v>
      </c>
      <c r="E15" s="5" t="s">
        <v>15</v>
      </c>
      <c r="F15" s="5" t="s">
        <v>16</v>
      </c>
      <c r="G15" s="5" t="s">
        <v>17</v>
      </c>
      <c r="H15" s="5" t="s">
        <v>18</v>
      </c>
      <c r="I15" s="5" t="s">
        <v>22</v>
      </c>
      <c r="J15" s="5" t="s">
        <v>23</v>
      </c>
      <c r="K15" s="5" t="s">
        <v>8</v>
      </c>
    </row>
    <row r="16" spans="1:11" ht="18" customHeight="1" x14ac:dyDescent="0.35">
      <c r="A16" s="6" t="s">
        <v>141</v>
      </c>
      <c r="B16" s="7">
        <v>1600000</v>
      </c>
      <c r="C16" s="7">
        <v>24755829000000</v>
      </c>
      <c r="D16" s="7">
        <v>24488401000000</v>
      </c>
      <c r="E16" s="7">
        <f>C16-D16</f>
        <v>267428000000</v>
      </c>
      <c r="F16" s="7">
        <v>16602000000</v>
      </c>
      <c r="G16" s="27">
        <f>B16/F16</f>
        <v>9.6373930851704616E-5</v>
      </c>
      <c r="H16" s="7">
        <f>E16*G16</f>
        <v>25773087.579809662</v>
      </c>
      <c r="I16" s="21">
        <v>0</v>
      </c>
      <c r="J16" s="7">
        <f t="shared" ref="J16:J23" si="3">B16-I16</f>
        <v>1600000</v>
      </c>
      <c r="K16" s="7">
        <v>1600000</v>
      </c>
    </row>
    <row r="17" spans="1:11" ht="18" customHeight="1" x14ac:dyDescent="0.35">
      <c r="A17" s="28" t="s">
        <v>142</v>
      </c>
      <c r="B17" s="66">
        <v>150000</v>
      </c>
      <c r="C17" s="66">
        <v>491528660</v>
      </c>
      <c r="D17" s="66">
        <v>66663087</v>
      </c>
      <c r="E17" s="66">
        <f t="shared" ref="E17:E23" si="4">C17-D17</f>
        <v>424865573</v>
      </c>
      <c r="F17" s="66">
        <v>314595000</v>
      </c>
      <c r="G17" s="27">
        <f t="shared" ref="G17:G23" si="5">B17/F17</f>
        <v>4.7680350927382828E-4</v>
      </c>
      <c r="H17" s="66">
        <f t="shared" ref="H17:H23" si="6">E17*G17</f>
        <v>202577.39617603587</v>
      </c>
      <c r="I17" s="21">
        <v>0</v>
      </c>
      <c r="J17" s="66">
        <f t="shared" si="3"/>
        <v>150000</v>
      </c>
      <c r="K17" s="66">
        <v>150000</v>
      </c>
    </row>
    <row r="18" spans="1:11" ht="18" customHeight="1" x14ac:dyDescent="0.35">
      <c r="A18" s="28" t="s">
        <v>145</v>
      </c>
      <c r="B18" s="66">
        <v>210000</v>
      </c>
      <c r="C18" s="66">
        <v>4344606222</v>
      </c>
      <c r="D18" s="66">
        <v>147539486</v>
      </c>
      <c r="E18" s="66">
        <f t="shared" si="4"/>
        <v>4197066736</v>
      </c>
      <c r="F18" s="66">
        <v>2450770000</v>
      </c>
      <c r="G18" s="27">
        <f t="shared" si="5"/>
        <v>8.5687355402587752E-5</v>
      </c>
      <c r="H18" s="66">
        <f t="shared" si="6"/>
        <v>359635.54905601096</v>
      </c>
      <c r="I18" s="21">
        <v>0</v>
      </c>
      <c r="J18" s="66">
        <f t="shared" si="3"/>
        <v>210000</v>
      </c>
      <c r="K18" s="66">
        <v>210000</v>
      </c>
    </row>
    <row r="19" spans="1:11" ht="18" customHeight="1" x14ac:dyDescent="0.35">
      <c r="A19" s="28" t="s">
        <v>143</v>
      </c>
      <c r="B19" s="66">
        <v>40000</v>
      </c>
      <c r="C19" s="66">
        <v>234532931</v>
      </c>
      <c r="D19" s="66">
        <v>37793993</v>
      </c>
      <c r="E19" s="66">
        <f t="shared" si="4"/>
        <v>196738938</v>
      </c>
      <c r="F19" s="66">
        <v>132660000</v>
      </c>
      <c r="G19" s="27">
        <f t="shared" si="5"/>
        <v>3.0152268958239106E-4</v>
      </c>
      <c r="H19" s="66">
        <f t="shared" si="6"/>
        <v>59321.253731343277</v>
      </c>
      <c r="I19" s="21">
        <v>0</v>
      </c>
      <c r="J19" s="66">
        <f t="shared" si="3"/>
        <v>40000</v>
      </c>
      <c r="K19" s="66">
        <v>40000</v>
      </c>
    </row>
    <row r="20" spans="1:11" ht="18" customHeight="1" x14ac:dyDescent="0.35">
      <c r="A20" s="28" t="s">
        <v>144</v>
      </c>
      <c r="B20" s="66">
        <v>208000</v>
      </c>
      <c r="C20" s="66">
        <v>3922809174</v>
      </c>
      <c r="D20" s="66">
        <v>3445525704</v>
      </c>
      <c r="E20" s="66">
        <f t="shared" si="4"/>
        <v>477283470</v>
      </c>
      <c r="F20" s="66">
        <v>222854176</v>
      </c>
      <c r="G20" s="27">
        <f t="shared" si="5"/>
        <v>9.3334575879789662E-4</v>
      </c>
      <c r="H20" s="66">
        <f t="shared" si="6"/>
        <v>445470.50246884313</v>
      </c>
      <c r="I20" s="21">
        <v>0</v>
      </c>
      <c r="J20" s="66">
        <f t="shared" si="3"/>
        <v>208000</v>
      </c>
      <c r="K20" s="66">
        <v>208000</v>
      </c>
    </row>
    <row r="21" spans="1:11" ht="18" customHeight="1" x14ac:dyDescent="0.35">
      <c r="A21" s="28" t="s">
        <v>146</v>
      </c>
      <c r="B21" s="66">
        <v>50000</v>
      </c>
      <c r="C21" s="66">
        <v>4137424652</v>
      </c>
      <c r="D21" s="66">
        <v>1532559341</v>
      </c>
      <c r="E21" s="66">
        <f t="shared" si="4"/>
        <v>2604865311</v>
      </c>
      <c r="F21" s="66">
        <v>400000000</v>
      </c>
      <c r="G21" s="27">
        <f t="shared" si="5"/>
        <v>1.25E-4</v>
      </c>
      <c r="H21" s="66">
        <f t="shared" si="6"/>
        <v>325608.16387500003</v>
      </c>
      <c r="I21" s="21">
        <v>0</v>
      </c>
      <c r="J21" s="66">
        <f t="shared" si="3"/>
        <v>50000</v>
      </c>
      <c r="K21" s="66">
        <v>50000</v>
      </c>
    </row>
    <row r="22" spans="1:11" ht="18" customHeight="1" x14ac:dyDescent="0.35">
      <c r="A22" s="28" t="s">
        <v>147</v>
      </c>
      <c r="B22" s="66">
        <v>620000</v>
      </c>
      <c r="C22" s="66">
        <v>1607057669</v>
      </c>
      <c r="D22" s="66">
        <v>12976547</v>
      </c>
      <c r="E22" s="66">
        <f t="shared" si="4"/>
        <v>1594081122</v>
      </c>
      <c r="F22" s="66">
        <v>1500000000</v>
      </c>
      <c r="G22" s="27">
        <f t="shared" si="5"/>
        <v>4.1333333333333332E-4</v>
      </c>
      <c r="H22" s="66">
        <f t="shared" si="6"/>
        <v>658886.86375999998</v>
      </c>
      <c r="I22" s="21">
        <v>0</v>
      </c>
      <c r="J22" s="66">
        <f t="shared" si="3"/>
        <v>620000</v>
      </c>
      <c r="K22" s="66">
        <v>620000</v>
      </c>
    </row>
    <row r="23" spans="1:11" ht="18" customHeight="1" x14ac:dyDescent="0.35">
      <c r="A23" s="28" t="s">
        <v>148</v>
      </c>
      <c r="B23" s="66">
        <v>660000</v>
      </c>
      <c r="C23" s="66">
        <v>1820107791</v>
      </c>
      <c r="D23" s="66">
        <v>882321437</v>
      </c>
      <c r="E23" s="66">
        <f t="shared" si="4"/>
        <v>937786354</v>
      </c>
      <c r="F23" s="66">
        <v>700000000</v>
      </c>
      <c r="G23" s="27">
        <f t="shared" si="5"/>
        <v>9.4285714285714285E-4</v>
      </c>
      <c r="H23" s="66">
        <f t="shared" si="6"/>
        <v>884198.56234285713</v>
      </c>
      <c r="I23" s="21">
        <v>0</v>
      </c>
      <c r="J23" s="66">
        <f t="shared" si="3"/>
        <v>660000</v>
      </c>
      <c r="K23" s="66">
        <v>660000</v>
      </c>
    </row>
    <row r="24" spans="1:11" ht="18" customHeight="1" x14ac:dyDescent="0.35">
      <c r="A24" s="8" t="s">
        <v>9</v>
      </c>
      <c r="B24" s="7">
        <f>SUM(B16:B23)</f>
        <v>3538000</v>
      </c>
      <c r="C24" s="7">
        <f t="shared" ref="C24:D24" si="7">SUM(C16:C23)</f>
        <v>24772387067099</v>
      </c>
      <c r="D24" s="7">
        <f t="shared" si="7"/>
        <v>24494526379595</v>
      </c>
      <c r="E24" s="7">
        <f t="shared" ref="E24" si="8">SUM(E16:E23)</f>
        <v>277860687504</v>
      </c>
      <c r="F24" s="7">
        <f t="shared" ref="F24:K24" si="9">SUM(F16:F23)</f>
        <v>22322879176</v>
      </c>
      <c r="G24" s="32"/>
      <c r="H24" s="7">
        <f t="shared" si="9"/>
        <v>28708785.87121975</v>
      </c>
      <c r="I24" s="7">
        <f t="shared" si="9"/>
        <v>0</v>
      </c>
      <c r="J24" s="7">
        <f t="shared" si="9"/>
        <v>3538000</v>
      </c>
      <c r="K24" s="7">
        <f t="shared" si="9"/>
        <v>3538000</v>
      </c>
    </row>
  </sheetData>
  <mergeCells count="2">
    <mergeCell ref="A14:C14"/>
    <mergeCell ref="A8:C8"/>
  </mergeCells>
  <phoneticPr fontI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workbookViewId="0">
      <selection activeCell="C16" sqref="C16"/>
    </sheetView>
  </sheetViews>
  <sheetFormatPr defaultColWidth="8.875" defaultRowHeight="15.75" x14ac:dyDescent="0.35"/>
  <cols>
    <col min="1" max="1" width="22.875" style="1" customWidth="1"/>
    <col min="2" max="7" width="17.875" style="1" customWidth="1"/>
    <col min="8" max="16384" width="8.875" style="1"/>
  </cols>
  <sheetData>
    <row r="1" spans="1:7" ht="19.5" x14ac:dyDescent="0.4">
      <c r="A1" s="59" t="s">
        <v>203</v>
      </c>
      <c r="G1" s="58" t="s">
        <v>24</v>
      </c>
    </row>
    <row r="2" spans="1:7" ht="31.5" x14ac:dyDescent="0.35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5" t="s">
        <v>30</v>
      </c>
      <c r="G2" s="5" t="s">
        <v>8</v>
      </c>
    </row>
    <row r="3" spans="1:7" ht="18" customHeight="1" x14ac:dyDescent="0.35">
      <c r="A3" s="6" t="s">
        <v>151</v>
      </c>
      <c r="B3" s="21">
        <v>1092518732</v>
      </c>
      <c r="C3" s="21" t="s">
        <v>150</v>
      </c>
      <c r="D3" s="21" t="s">
        <v>150</v>
      </c>
      <c r="E3" s="21" t="s">
        <v>150</v>
      </c>
      <c r="F3" s="21">
        <f>SUM(B3:E3)</f>
        <v>1092518732</v>
      </c>
      <c r="G3" s="21">
        <v>1092518732</v>
      </c>
    </row>
    <row r="4" spans="1:7" ht="18" customHeight="1" x14ac:dyDescent="0.35">
      <c r="A4" s="28" t="s">
        <v>152</v>
      </c>
      <c r="B4" s="21">
        <v>310149492</v>
      </c>
      <c r="C4" s="21" t="s">
        <v>150</v>
      </c>
      <c r="D4" s="21" t="s">
        <v>150</v>
      </c>
      <c r="E4" s="21" t="s">
        <v>150</v>
      </c>
      <c r="F4" s="21">
        <f t="shared" ref="F4:F8" si="0">SUM(B4:E4)</f>
        <v>310149492</v>
      </c>
      <c r="G4" s="21">
        <v>310149492</v>
      </c>
    </row>
    <row r="5" spans="1:7" ht="18" customHeight="1" x14ac:dyDescent="0.35">
      <c r="A5" s="28" t="s">
        <v>155</v>
      </c>
      <c r="B5" s="21">
        <v>3066134</v>
      </c>
      <c r="C5" s="21" t="s">
        <v>150</v>
      </c>
      <c r="D5" s="21" t="s">
        <v>150</v>
      </c>
      <c r="E5" s="21" t="s">
        <v>150</v>
      </c>
      <c r="F5" s="21">
        <f t="shared" si="0"/>
        <v>3066134</v>
      </c>
      <c r="G5" s="21">
        <v>3066134</v>
      </c>
    </row>
    <row r="6" spans="1:7" ht="18" customHeight="1" x14ac:dyDescent="0.35">
      <c r="A6" s="37" t="s">
        <v>153</v>
      </c>
      <c r="B6" s="21">
        <v>339734636</v>
      </c>
      <c r="C6" s="21" t="s">
        <v>150</v>
      </c>
      <c r="D6" s="21" t="s">
        <v>150</v>
      </c>
      <c r="E6" s="21" t="s">
        <v>150</v>
      </c>
      <c r="F6" s="21">
        <f t="shared" si="0"/>
        <v>339734636</v>
      </c>
      <c r="G6" s="21">
        <v>339734636</v>
      </c>
    </row>
    <row r="7" spans="1:7" ht="18" customHeight="1" x14ac:dyDescent="0.35">
      <c r="A7" s="37" t="s">
        <v>154</v>
      </c>
      <c r="B7" s="21">
        <v>10175901</v>
      </c>
      <c r="C7" s="21" t="s">
        <v>150</v>
      </c>
      <c r="D7" s="21" t="s">
        <v>150</v>
      </c>
      <c r="E7" s="21" t="s">
        <v>150</v>
      </c>
      <c r="F7" s="21">
        <f t="shared" si="0"/>
        <v>10175901</v>
      </c>
      <c r="G7" s="21">
        <v>10175901</v>
      </c>
    </row>
    <row r="8" spans="1:7" ht="18" customHeight="1" x14ac:dyDescent="0.35">
      <c r="A8" s="29" t="s">
        <v>156</v>
      </c>
      <c r="B8" s="21">
        <v>101335956</v>
      </c>
      <c r="C8" s="21" t="s">
        <v>150</v>
      </c>
      <c r="D8" s="21">
        <v>173319288</v>
      </c>
      <c r="E8" s="21" t="s">
        <v>150</v>
      </c>
      <c r="F8" s="21">
        <f t="shared" si="0"/>
        <v>274655244</v>
      </c>
      <c r="G8" s="21">
        <v>101335956</v>
      </c>
    </row>
    <row r="9" spans="1:7" ht="18" customHeight="1" x14ac:dyDescent="0.35">
      <c r="A9" s="8" t="s">
        <v>9</v>
      </c>
      <c r="B9" s="21">
        <f>SUM(B3:B8)</f>
        <v>1856980851</v>
      </c>
      <c r="C9" s="21" t="s">
        <v>150</v>
      </c>
      <c r="D9" s="21">
        <v>173319</v>
      </c>
      <c r="E9" s="21" t="s">
        <v>150</v>
      </c>
      <c r="F9" s="21">
        <f>SUM(F3:F8)</f>
        <v>2030300139</v>
      </c>
      <c r="G9" s="21">
        <f>SUM(G3:G8)</f>
        <v>1856980851</v>
      </c>
    </row>
    <row r="10" spans="1:7" x14ac:dyDescent="0.35">
      <c r="A10" s="1" t="s">
        <v>157</v>
      </c>
    </row>
  </sheetData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B6" sqref="B6"/>
    </sheetView>
  </sheetViews>
  <sheetFormatPr defaultColWidth="8.875" defaultRowHeight="15.75" x14ac:dyDescent="0.35"/>
  <cols>
    <col min="1" max="1" width="30.875" style="1" customWidth="1"/>
    <col min="2" max="6" width="19.875" style="1" customWidth="1"/>
    <col min="7" max="16384" width="8.875" style="1"/>
  </cols>
  <sheetData>
    <row r="1" spans="1:6" ht="19.5" x14ac:dyDescent="0.4">
      <c r="A1" s="59" t="s">
        <v>204</v>
      </c>
      <c r="F1" s="58" t="s">
        <v>149</v>
      </c>
    </row>
    <row r="2" spans="1:6" ht="22.5" customHeight="1" x14ac:dyDescent="0.35">
      <c r="A2" s="77" t="s">
        <v>31</v>
      </c>
      <c r="B2" s="77" t="s">
        <v>32</v>
      </c>
      <c r="C2" s="77"/>
      <c r="D2" s="77" t="s">
        <v>33</v>
      </c>
      <c r="E2" s="77"/>
      <c r="F2" s="78" t="s">
        <v>34</v>
      </c>
    </row>
    <row r="3" spans="1:6" ht="31.5" x14ac:dyDescent="0.35">
      <c r="A3" s="77"/>
      <c r="B3" s="4" t="s">
        <v>35</v>
      </c>
      <c r="C3" s="5" t="s">
        <v>36</v>
      </c>
      <c r="D3" s="4" t="s">
        <v>35</v>
      </c>
      <c r="E3" s="5" t="s">
        <v>36</v>
      </c>
      <c r="F3" s="77"/>
    </row>
    <row r="4" spans="1:6" ht="18" customHeight="1" x14ac:dyDescent="0.35">
      <c r="A4" s="29"/>
      <c r="B4" s="21">
        <v>0</v>
      </c>
      <c r="C4" s="21">
        <v>0</v>
      </c>
      <c r="D4" s="21">
        <v>0</v>
      </c>
      <c r="E4" s="21">
        <v>0</v>
      </c>
      <c r="F4" s="21">
        <f>+B4+D4</f>
        <v>0</v>
      </c>
    </row>
    <row r="5" spans="1:6" ht="18" customHeight="1" x14ac:dyDescent="0.35">
      <c r="A5" s="29"/>
      <c r="B5" s="21">
        <v>0</v>
      </c>
      <c r="C5" s="21">
        <v>0</v>
      </c>
      <c r="D5" s="21">
        <v>0</v>
      </c>
      <c r="E5" s="21">
        <v>0</v>
      </c>
      <c r="F5" s="21">
        <f t="shared" ref="F5:F7" si="0">+B5+D5</f>
        <v>0</v>
      </c>
    </row>
    <row r="6" spans="1:6" ht="18" customHeight="1" x14ac:dyDescent="0.35">
      <c r="A6" s="29"/>
      <c r="B6" s="21">
        <v>0</v>
      </c>
      <c r="C6" s="21">
        <v>0</v>
      </c>
      <c r="D6" s="21">
        <v>0</v>
      </c>
      <c r="E6" s="21">
        <v>0</v>
      </c>
      <c r="F6" s="21">
        <f t="shared" ref="F6" si="1">+B6+D6</f>
        <v>0</v>
      </c>
    </row>
    <row r="7" spans="1:6" ht="18" customHeight="1" x14ac:dyDescent="0.35">
      <c r="A7" s="29"/>
      <c r="B7" s="21">
        <v>0</v>
      </c>
      <c r="C7" s="21">
        <v>0</v>
      </c>
      <c r="D7" s="21">
        <v>0</v>
      </c>
      <c r="E7" s="21">
        <v>0</v>
      </c>
      <c r="F7" s="21">
        <f t="shared" si="0"/>
        <v>0</v>
      </c>
    </row>
    <row r="8" spans="1:6" ht="18" customHeight="1" x14ac:dyDescent="0.35">
      <c r="A8" s="8" t="s">
        <v>9</v>
      </c>
      <c r="B8" s="21">
        <f>SUM(B4:B7)</f>
        <v>0</v>
      </c>
      <c r="C8" s="21">
        <f>SUM(C4:C7)</f>
        <v>0</v>
      </c>
      <c r="D8" s="21">
        <f>SUM(D4:D7)</f>
        <v>0</v>
      </c>
      <c r="E8" s="21">
        <f>SUM(E4:E7)</f>
        <v>0</v>
      </c>
      <c r="F8" s="21">
        <f>SUM(F4:F7)</f>
        <v>0</v>
      </c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B6" sqref="B6"/>
    </sheetView>
  </sheetViews>
  <sheetFormatPr defaultColWidth="8.875" defaultRowHeight="15.75" x14ac:dyDescent="0.35"/>
  <cols>
    <col min="1" max="1" width="17.375" style="1" bestFit="1" customWidth="1"/>
    <col min="2" max="2" width="13.875" style="1" bestFit="1" customWidth="1"/>
    <col min="3" max="3" width="17.25" style="1" bestFit="1" customWidth="1"/>
    <col min="4" max="4" width="8.875" style="1"/>
    <col min="5" max="5" width="21" style="1" bestFit="1" customWidth="1"/>
    <col min="6" max="6" width="13.875" style="1" bestFit="1" customWidth="1"/>
    <col min="7" max="7" width="17.25" style="1" bestFit="1" customWidth="1"/>
    <col min="8" max="16384" width="8.875" style="1"/>
  </cols>
  <sheetData>
    <row r="1" spans="1:7" ht="19.5" x14ac:dyDescent="0.4">
      <c r="A1" s="73" t="s">
        <v>205</v>
      </c>
      <c r="B1" s="73"/>
      <c r="C1" s="58" t="s">
        <v>24</v>
      </c>
      <c r="D1" s="61"/>
      <c r="E1" s="59" t="s">
        <v>206</v>
      </c>
      <c r="G1" s="58" t="s">
        <v>24</v>
      </c>
    </row>
    <row r="2" spans="1:7" ht="22.5" customHeight="1" x14ac:dyDescent="0.35">
      <c r="A2" s="4" t="s">
        <v>31</v>
      </c>
      <c r="B2" s="4" t="s">
        <v>35</v>
      </c>
      <c r="C2" s="4" t="s">
        <v>37</v>
      </c>
      <c r="E2" s="50" t="s">
        <v>31</v>
      </c>
      <c r="F2" s="50" t="s">
        <v>35</v>
      </c>
      <c r="G2" s="50" t="s">
        <v>37</v>
      </c>
    </row>
    <row r="3" spans="1:7" ht="18" customHeight="1" x14ac:dyDescent="0.35">
      <c r="A3" s="36" t="s">
        <v>160</v>
      </c>
      <c r="B3" s="32"/>
      <c r="C3" s="32"/>
      <c r="E3" s="52" t="s">
        <v>160</v>
      </c>
      <c r="F3" s="32"/>
      <c r="G3" s="32"/>
    </row>
    <row r="4" spans="1:7" ht="18" customHeight="1" x14ac:dyDescent="0.35">
      <c r="A4" s="39" t="s">
        <v>158</v>
      </c>
      <c r="B4" s="7">
        <v>33419690</v>
      </c>
      <c r="C4" s="21">
        <v>3560971</v>
      </c>
      <c r="E4" s="39" t="s">
        <v>158</v>
      </c>
      <c r="F4" s="7">
        <v>26109753</v>
      </c>
      <c r="G4" s="21">
        <v>2782075</v>
      </c>
    </row>
    <row r="5" spans="1:7" ht="18" customHeight="1" x14ac:dyDescent="0.35">
      <c r="A5" s="39" t="s">
        <v>159</v>
      </c>
      <c r="B5" s="21">
        <v>1194900</v>
      </c>
      <c r="C5" s="21">
        <v>127320</v>
      </c>
      <c r="E5" s="39" t="s">
        <v>159</v>
      </c>
      <c r="F5" s="21">
        <v>452800</v>
      </c>
      <c r="G5" s="21">
        <v>48247</v>
      </c>
    </row>
    <row r="6" spans="1:7" ht="18" customHeight="1" x14ac:dyDescent="0.35">
      <c r="A6" s="39" t="s">
        <v>39</v>
      </c>
      <c r="B6" s="21">
        <v>23848896</v>
      </c>
      <c r="C6" s="21">
        <v>2541174</v>
      </c>
      <c r="E6" s="39" t="s">
        <v>39</v>
      </c>
      <c r="F6" s="21">
        <v>13916190</v>
      </c>
      <c r="G6" s="21">
        <v>1482813</v>
      </c>
    </row>
    <row r="7" spans="1:7" ht="18" customHeight="1" x14ac:dyDescent="0.35">
      <c r="A7" s="39" t="s">
        <v>40</v>
      </c>
      <c r="B7" s="21">
        <v>1066820</v>
      </c>
      <c r="C7" s="21">
        <v>113673</v>
      </c>
      <c r="E7" s="39" t="s">
        <v>40</v>
      </c>
      <c r="F7" s="21">
        <v>1226000</v>
      </c>
      <c r="G7" s="21">
        <v>130634</v>
      </c>
    </row>
    <row r="8" spans="1:7" ht="18" customHeight="1" x14ac:dyDescent="0.35">
      <c r="A8" s="39" t="s">
        <v>132</v>
      </c>
      <c r="B8" s="21">
        <v>3906227</v>
      </c>
      <c r="C8" s="21">
        <v>416221</v>
      </c>
      <c r="E8" s="39" t="s">
        <v>132</v>
      </c>
      <c r="F8" s="21">
        <v>2310810</v>
      </c>
      <c r="G8" s="21">
        <v>246224</v>
      </c>
    </row>
    <row r="9" spans="1:7" ht="18" customHeight="1" x14ac:dyDescent="0.35">
      <c r="A9" s="37" t="s">
        <v>161</v>
      </c>
      <c r="B9" s="44"/>
      <c r="C9" s="44"/>
      <c r="E9" s="53" t="s">
        <v>161</v>
      </c>
      <c r="F9" s="44"/>
      <c r="G9" s="44"/>
    </row>
    <row r="10" spans="1:7" ht="18" customHeight="1" x14ac:dyDescent="0.35">
      <c r="A10" s="39" t="s">
        <v>133</v>
      </c>
      <c r="B10" s="21">
        <v>2640</v>
      </c>
      <c r="C10" s="21">
        <v>838</v>
      </c>
      <c r="E10" s="39" t="s">
        <v>133</v>
      </c>
      <c r="F10" s="21">
        <v>1680</v>
      </c>
      <c r="G10" s="21">
        <v>533</v>
      </c>
    </row>
    <row r="11" spans="1:7" ht="18" customHeight="1" x14ac:dyDescent="0.35">
      <c r="A11" s="39" t="s">
        <v>134</v>
      </c>
      <c r="B11" s="21">
        <v>1763287</v>
      </c>
      <c r="C11" s="21">
        <v>315018</v>
      </c>
      <c r="E11" s="39" t="s">
        <v>134</v>
      </c>
      <c r="F11" s="21">
        <v>1301232</v>
      </c>
      <c r="G11" s="21">
        <v>232470</v>
      </c>
    </row>
    <row r="12" spans="1:7" ht="18" customHeight="1" x14ac:dyDescent="0.35">
      <c r="A12" s="39" t="s">
        <v>135</v>
      </c>
      <c r="B12" s="21" t="s">
        <v>150</v>
      </c>
      <c r="C12" s="21" t="s">
        <v>162</v>
      </c>
      <c r="E12" s="39" t="s">
        <v>135</v>
      </c>
      <c r="F12" s="21" t="s">
        <v>150</v>
      </c>
      <c r="G12" s="21" t="s">
        <v>150</v>
      </c>
    </row>
    <row r="13" spans="1:7" ht="18" customHeight="1" thickBot="1" x14ac:dyDescent="0.4">
      <c r="A13" s="46" t="s">
        <v>136</v>
      </c>
      <c r="B13" s="26">
        <v>100457</v>
      </c>
      <c r="C13" s="26">
        <v>44577</v>
      </c>
      <c r="E13" s="40" t="s">
        <v>136</v>
      </c>
      <c r="F13" s="41">
        <v>293295</v>
      </c>
      <c r="G13" s="41">
        <v>130146</v>
      </c>
    </row>
    <row r="14" spans="1:7" ht="18" customHeight="1" thickTop="1" x14ac:dyDescent="0.35">
      <c r="A14" s="38" t="s">
        <v>9</v>
      </c>
      <c r="B14" s="45">
        <f>SUM(B4:B13)</f>
        <v>65302917</v>
      </c>
      <c r="C14" s="45">
        <f>SUM(C4:C13)</f>
        <v>7119792</v>
      </c>
      <c r="E14" s="42" t="s">
        <v>9</v>
      </c>
      <c r="F14" s="43">
        <f>SUM(F4:F13)</f>
        <v>45611760</v>
      </c>
      <c r="G14" s="43">
        <f>SUM(G4:G13)</f>
        <v>5053142</v>
      </c>
    </row>
    <row r="15" spans="1:7" x14ac:dyDescent="0.35">
      <c r="B15" s="63"/>
      <c r="C15" s="63"/>
      <c r="F15" s="63"/>
      <c r="G15" s="63"/>
    </row>
    <row r="16" spans="1:7" x14ac:dyDescent="0.35">
      <c r="B16" s="64"/>
      <c r="C16" s="63"/>
      <c r="F16" s="64"/>
      <c r="G16" s="63"/>
    </row>
    <row r="17" spans="3:7" x14ac:dyDescent="0.35">
      <c r="C17" s="65"/>
      <c r="G17" s="65"/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="85" zoomScaleNormal="85" workbookViewId="0">
      <selection activeCell="B6" sqref="B6"/>
    </sheetView>
  </sheetViews>
  <sheetFormatPr defaultColWidth="8.875" defaultRowHeight="15.75" x14ac:dyDescent="0.3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9.5" x14ac:dyDescent="0.4">
      <c r="A1" s="73" t="s">
        <v>207</v>
      </c>
      <c r="B1" s="73"/>
    </row>
    <row r="2" spans="1:11" ht="19.5" x14ac:dyDescent="0.4">
      <c r="A2" s="59" t="s">
        <v>208</v>
      </c>
      <c r="K2" s="3" t="s">
        <v>24</v>
      </c>
    </row>
    <row r="3" spans="1:11" ht="22.5" customHeight="1" x14ac:dyDescent="0.35">
      <c r="A3" s="77" t="s">
        <v>25</v>
      </c>
      <c r="B3" s="79" t="s">
        <v>41</v>
      </c>
      <c r="C3" s="9"/>
      <c r="D3" s="77" t="s">
        <v>42</v>
      </c>
      <c r="E3" s="78" t="s">
        <v>43</v>
      </c>
      <c r="F3" s="77" t="s">
        <v>44</v>
      </c>
      <c r="G3" s="78" t="s">
        <v>45</v>
      </c>
      <c r="H3" s="79" t="s">
        <v>46</v>
      </c>
      <c r="I3" s="10"/>
      <c r="J3" s="11"/>
      <c r="K3" s="77" t="s">
        <v>29</v>
      </c>
    </row>
    <row r="4" spans="1:11" ht="22.5" customHeight="1" x14ac:dyDescent="0.35">
      <c r="A4" s="77"/>
      <c r="B4" s="77"/>
      <c r="C4" s="12" t="s">
        <v>47</v>
      </c>
      <c r="D4" s="77"/>
      <c r="E4" s="77"/>
      <c r="F4" s="77"/>
      <c r="G4" s="77"/>
      <c r="H4" s="77"/>
      <c r="I4" s="50" t="s">
        <v>48</v>
      </c>
      <c r="J4" s="50" t="s">
        <v>49</v>
      </c>
      <c r="K4" s="77"/>
    </row>
    <row r="5" spans="1:11" ht="18" customHeight="1" x14ac:dyDescent="0.35">
      <c r="A5" s="20" t="s">
        <v>50</v>
      </c>
      <c r="B5" s="44"/>
      <c r="C5" s="48"/>
      <c r="D5" s="44"/>
      <c r="E5" s="44"/>
      <c r="F5" s="44"/>
      <c r="G5" s="44"/>
      <c r="H5" s="44"/>
      <c r="I5" s="44"/>
      <c r="J5" s="44"/>
      <c r="K5" s="44"/>
    </row>
    <row r="6" spans="1:11" ht="18" customHeight="1" x14ac:dyDescent="0.35">
      <c r="A6" s="20" t="s">
        <v>51</v>
      </c>
      <c r="B6" s="21">
        <v>192700000</v>
      </c>
      <c r="C6" s="25" t="s">
        <v>150</v>
      </c>
      <c r="D6" s="21">
        <v>27400000</v>
      </c>
      <c r="E6" s="21">
        <v>55800000</v>
      </c>
      <c r="F6" s="21" t="s">
        <v>150</v>
      </c>
      <c r="G6" s="21" t="s">
        <v>162</v>
      </c>
      <c r="H6" s="21" t="s">
        <v>150</v>
      </c>
      <c r="I6" s="21" t="s">
        <v>150</v>
      </c>
      <c r="J6" s="21" t="s">
        <v>150</v>
      </c>
      <c r="K6" s="21">
        <v>109500000</v>
      </c>
    </row>
    <row r="7" spans="1:11" ht="18" customHeight="1" x14ac:dyDescent="0.35">
      <c r="A7" s="20" t="s">
        <v>52</v>
      </c>
      <c r="B7" s="21" t="s">
        <v>150</v>
      </c>
      <c r="C7" s="25" t="s">
        <v>150</v>
      </c>
      <c r="D7" s="21" t="s">
        <v>150</v>
      </c>
      <c r="E7" s="21" t="s">
        <v>150</v>
      </c>
      <c r="F7" s="21" t="s">
        <v>150</v>
      </c>
      <c r="G7" s="21" t="s">
        <v>150</v>
      </c>
      <c r="H7" s="21" t="s">
        <v>150</v>
      </c>
      <c r="I7" s="21" t="s">
        <v>150</v>
      </c>
      <c r="J7" s="21" t="s">
        <v>150</v>
      </c>
      <c r="K7" s="21" t="s">
        <v>150</v>
      </c>
    </row>
    <row r="8" spans="1:11" ht="18" customHeight="1" x14ac:dyDescent="0.35">
      <c r="A8" s="20" t="s">
        <v>53</v>
      </c>
      <c r="B8" s="21" t="s">
        <v>150</v>
      </c>
      <c r="C8" s="25" t="s">
        <v>150</v>
      </c>
      <c r="D8" s="21" t="s">
        <v>150</v>
      </c>
      <c r="E8" s="21" t="s">
        <v>150</v>
      </c>
      <c r="F8" s="21" t="s">
        <v>150</v>
      </c>
      <c r="G8" s="21" t="s">
        <v>150</v>
      </c>
      <c r="H8" s="21" t="s">
        <v>150</v>
      </c>
      <c r="I8" s="21" t="s">
        <v>150</v>
      </c>
      <c r="J8" s="21" t="s">
        <v>150</v>
      </c>
      <c r="K8" s="21" t="s">
        <v>150</v>
      </c>
    </row>
    <row r="9" spans="1:11" ht="18" customHeight="1" x14ac:dyDescent="0.35">
      <c r="A9" s="20" t="s">
        <v>54</v>
      </c>
      <c r="B9" s="21">
        <v>1545279375</v>
      </c>
      <c r="C9" s="25">
        <v>98919382</v>
      </c>
      <c r="D9" s="21">
        <v>755339375</v>
      </c>
      <c r="E9" s="21">
        <v>243300000</v>
      </c>
      <c r="F9" s="21" t="s">
        <v>150</v>
      </c>
      <c r="G9" s="21">
        <v>176986000</v>
      </c>
      <c r="H9" s="21" t="s">
        <v>150</v>
      </c>
      <c r="I9" s="21" t="s">
        <v>150</v>
      </c>
      <c r="J9" s="21" t="s">
        <v>150</v>
      </c>
      <c r="K9" s="21">
        <v>369654000</v>
      </c>
    </row>
    <row r="10" spans="1:11" ht="18" customHeight="1" x14ac:dyDescent="0.35">
      <c r="A10" s="20" t="s">
        <v>55</v>
      </c>
      <c r="B10" s="21">
        <v>364828000</v>
      </c>
      <c r="C10" s="25">
        <v>148010000</v>
      </c>
      <c r="D10" s="21" t="s">
        <v>150</v>
      </c>
      <c r="E10" s="21">
        <v>112400000</v>
      </c>
      <c r="F10" s="21" t="s">
        <v>150</v>
      </c>
      <c r="G10" s="21" t="s">
        <v>150</v>
      </c>
      <c r="H10" s="21" t="s">
        <v>150</v>
      </c>
      <c r="I10" s="21" t="s">
        <v>150</v>
      </c>
      <c r="J10" s="21" t="s">
        <v>150</v>
      </c>
      <c r="K10" s="21">
        <v>252428000</v>
      </c>
    </row>
    <row r="11" spans="1:11" ht="18" customHeight="1" x14ac:dyDescent="0.35">
      <c r="A11" s="20" t="s">
        <v>56</v>
      </c>
      <c r="B11" s="21">
        <v>276583035</v>
      </c>
      <c r="C11" s="25">
        <v>40678707</v>
      </c>
      <c r="D11" s="21">
        <v>10600000</v>
      </c>
      <c r="E11" s="21">
        <v>49191035</v>
      </c>
      <c r="F11" s="21" t="s">
        <v>150</v>
      </c>
      <c r="G11" s="21" t="s">
        <v>150</v>
      </c>
      <c r="H11" s="21" t="s">
        <v>150</v>
      </c>
      <c r="I11" s="21" t="s">
        <v>150</v>
      </c>
      <c r="J11" s="21" t="s">
        <v>150</v>
      </c>
      <c r="K11" s="21">
        <v>216792000</v>
      </c>
    </row>
    <row r="12" spans="1:11" ht="18" customHeight="1" x14ac:dyDescent="0.35">
      <c r="A12" s="20" t="s">
        <v>57</v>
      </c>
      <c r="B12" s="44"/>
      <c r="C12" s="48"/>
      <c r="D12" s="44"/>
      <c r="E12" s="44"/>
      <c r="F12" s="44"/>
      <c r="G12" s="44"/>
      <c r="H12" s="44"/>
      <c r="I12" s="44"/>
      <c r="J12" s="44"/>
      <c r="K12" s="44"/>
    </row>
    <row r="13" spans="1:11" ht="18" customHeight="1" x14ac:dyDescent="0.35">
      <c r="A13" s="20" t="s">
        <v>58</v>
      </c>
      <c r="B13" s="21">
        <v>5889483044</v>
      </c>
      <c r="C13" s="25">
        <v>423652184</v>
      </c>
      <c r="D13" s="21">
        <v>4894609765</v>
      </c>
      <c r="E13" s="21">
        <v>892557874</v>
      </c>
      <c r="F13" s="21" t="s">
        <v>150</v>
      </c>
      <c r="G13" s="21">
        <v>102315405</v>
      </c>
      <c r="H13" s="21" t="s">
        <v>150</v>
      </c>
      <c r="I13" s="21" t="s">
        <v>150</v>
      </c>
      <c r="J13" s="21" t="s">
        <v>150</v>
      </c>
      <c r="K13" s="21" t="s">
        <v>150</v>
      </c>
    </row>
    <row r="14" spans="1:11" ht="18" customHeight="1" x14ac:dyDescent="0.35">
      <c r="A14" s="20" t="s">
        <v>59</v>
      </c>
      <c r="B14" s="21">
        <v>228391387</v>
      </c>
      <c r="C14" s="25">
        <v>48500499</v>
      </c>
      <c r="D14" s="21">
        <v>228391387</v>
      </c>
      <c r="E14" s="21" t="s">
        <v>150</v>
      </c>
      <c r="F14" s="21" t="s">
        <v>150</v>
      </c>
      <c r="G14" s="21" t="s">
        <v>150</v>
      </c>
      <c r="H14" s="21" t="s">
        <v>150</v>
      </c>
      <c r="I14" s="21" t="s">
        <v>150</v>
      </c>
      <c r="J14" s="21" t="s">
        <v>150</v>
      </c>
      <c r="K14" s="21" t="s">
        <v>150</v>
      </c>
    </row>
    <row r="15" spans="1:11" ht="18" customHeight="1" x14ac:dyDescent="0.35">
      <c r="A15" s="20" t="s">
        <v>60</v>
      </c>
      <c r="B15" s="21" t="s">
        <v>150</v>
      </c>
      <c r="C15" s="25" t="s">
        <v>150</v>
      </c>
      <c r="D15" s="21" t="s">
        <v>150</v>
      </c>
      <c r="E15" s="21" t="s">
        <v>150</v>
      </c>
      <c r="F15" s="21" t="s">
        <v>150</v>
      </c>
      <c r="G15" s="21" t="s">
        <v>150</v>
      </c>
      <c r="H15" s="21" t="s">
        <v>150</v>
      </c>
      <c r="I15" s="21" t="s">
        <v>150</v>
      </c>
      <c r="J15" s="21" t="s">
        <v>150</v>
      </c>
      <c r="K15" s="21" t="s">
        <v>150</v>
      </c>
    </row>
    <row r="16" spans="1:11" ht="18" customHeight="1" x14ac:dyDescent="0.35">
      <c r="A16" s="20" t="s">
        <v>56</v>
      </c>
      <c r="B16" s="21">
        <v>65618767</v>
      </c>
      <c r="C16" s="25">
        <v>10478903</v>
      </c>
      <c r="D16" s="21" t="s">
        <v>223</v>
      </c>
      <c r="E16" s="21" t="s">
        <v>150</v>
      </c>
      <c r="F16" s="21" t="s">
        <v>150</v>
      </c>
      <c r="G16" s="21">
        <v>65618767</v>
      </c>
      <c r="H16" s="21" t="s">
        <v>150</v>
      </c>
      <c r="I16" s="21" t="s">
        <v>150</v>
      </c>
      <c r="J16" s="21" t="s">
        <v>150</v>
      </c>
      <c r="K16" s="21" t="s">
        <v>150</v>
      </c>
    </row>
    <row r="17" spans="1:11" ht="18" customHeight="1" x14ac:dyDescent="0.35">
      <c r="A17" s="23" t="s">
        <v>61</v>
      </c>
      <c r="B17" s="21">
        <f>SUM(B5:B16)</f>
        <v>8562883608</v>
      </c>
      <c r="C17" s="25">
        <f t="shared" ref="C17:K17" si="0">SUM(C5:C16)</f>
        <v>770239675</v>
      </c>
      <c r="D17" s="21">
        <f t="shared" si="0"/>
        <v>5916340527</v>
      </c>
      <c r="E17" s="21">
        <f t="shared" si="0"/>
        <v>1353248909</v>
      </c>
      <c r="F17" s="21" t="s">
        <v>150</v>
      </c>
      <c r="G17" s="21">
        <f t="shared" si="0"/>
        <v>344920172</v>
      </c>
      <c r="H17" s="21" t="s">
        <v>150</v>
      </c>
      <c r="I17" s="21" t="s">
        <v>150</v>
      </c>
      <c r="J17" s="21" t="s">
        <v>150</v>
      </c>
      <c r="K17" s="21">
        <f t="shared" si="0"/>
        <v>948374000</v>
      </c>
    </row>
    <row r="18" spans="1:11" x14ac:dyDescent="0.35">
      <c r="B18" s="63"/>
      <c r="C18" s="63"/>
    </row>
    <row r="19" spans="1:11" x14ac:dyDescent="0.35">
      <c r="B19" s="63"/>
    </row>
    <row r="20" spans="1:11" x14ac:dyDescent="0.35">
      <c r="B20" s="63"/>
    </row>
    <row r="21" spans="1:11" x14ac:dyDescent="0.35">
      <c r="B21" s="63"/>
    </row>
  </sheetData>
  <mergeCells count="9">
    <mergeCell ref="G3:G4"/>
    <mergeCell ref="H3:H4"/>
    <mergeCell ref="K3:K4"/>
    <mergeCell ref="A1:B1"/>
    <mergeCell ref="A3:A4"/>
    <mergeCell ref="B3:B4"/>
    <mergeCell ref="D3:D4"/>
    <mergeCell ref="E3:E4"/>
    <mergeCell ref="F3:F4"/>
  </mergeCells>
  <phoneticPr fontId="1"/>
  <pageMargins left="0.39370078740157483" right="0.39370078740157483" top="0.59055118110236227" bottom="0.39370078740157483" header="0.19685039370078741" footer="0.19685039370078741"/>
  <pageSetup paperSize="9" scale="74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B6" sqref="B6"/>
    </sheetView>
  </sheetViews>
  <sheetFormatPr defaultColWidth="8.875" defaultRowHeight="15.75" x14ac:dyDescent="0.35"/>
  <cols>
    <col min="1" max="1" width="13" style="1" customWidth="1"/>
    <col min="2" max="10" width="12.875" style="1" customWidth="1"/>
    <col min="11" max="16384" width="8.875" style="1"/>
  </cols>
  <sheetData>
    <row r="1" spans="1:10" ht="19.5" x14ac:dyDescent="0.4">
      <c r="A1" s="84" t="s">
        <v>209</v>
      </c>
      <c r="B1" s="84"/>
      <c r="C1" s="84"/>
      <c r="I1" s="58" t="s">
        <v>24</v>
      </c>
    </row>
    <row r="2" spans="1:10" ht="47.25" x14ac:dyDescent="0.35">
      <c r="A2" s="12" t="s">
        <v>41</v>
      </c>
      <c r="B2" s="50" t="s">
        <v>62</v>
      </c>
      <c r="C2" s="51" t="s">
        <v>63</v>
      </c>
      <c r="D2" s="51" t="s">
        <v>64</v>
      </c>
      <c r="E2" s="51" t="s">
        <v>65</v>
      </c>
      <c r="F2" s="51" t="s">
        <v>66</v>
      </c>
      <c r="G2" s="51" t="s">
        <v>67</v>
      </c>
      <c r="H2" s="50" t="s">
        <v>68</v>
      </c>
      <c r="I2" s="51" t="s">
        <v>69</v>
      </c>
    </row>
    <row r="3" spans="1:10" ht="18" customHeight="1" x14ac:dyDescent="0.35">
      <c r="A3" s="13">
        <v>8562883608</v>
      </c>
      <c r="B3" s="21">
        <v>7705852571</v>
      </c>
      <c r="C3" s="21">
        <v>847970968</v>
      </c>
      <c r="D3" s="21">
        <v>9060069</v>
      </c>
      <c r="E3" s="21" t="s">
        <v>150</v>
      </c>
      <c r="F3" s="21" t="s">
        <v>150</v>
      </c>
      <c r="G3" s="21" t="s">
        <v>150</v>
      </c>
      <c r="H3" s="21" t="s">
        <v>150</v>
      </c>
      <c r="I3" s="27">
        <v>7.7999999999999996E-3</v>
      </c>
    </row>
    <row r="6" spans="1:10" ht="19.5" x14ac:dyDescent="0.4">
      <c r="A6" s="73" t="s">
        <v>210</v>
      </c>
      <c r="B6" s="73"/>
      <c r="C6" s="73"/>
      <c r="D6" s="73"/>
      <c r="I6" s="85" t="s">
        <v>24</v>
      </c>
      <c r="J6" s="86"/>
    </row>
    <row r="7" spans="1:10" ht="31.5" x14ac:dyDescent="0.35">
      <c r="A7" s="12" t="s">
        <v>41</v>
      </c>
      <c r="B7" s="50" t="s">
        <v>70</v>
      </c>
      <c r="C7" s="51" t="s">
        <v>71</v>
      </c>
      <c r="D7" s="51" t="s">
        <v>72</v>
      </c>
      <c r="E7" s="51" t="s">
        <v>73</v>
      </c>
      <c r="F7" s="51" t="s">
        <v>74</v>
      </c>
      <c r="G7" s="51" t="s">
        <v>75</v>
      </c>
      <c r="H7" s="51" t="s">
        <v>76</v>
      </c>
      <c r="I7" s="51" t="s">
        <v>77</v>
      </c>
      <c r="J7" s="50" t="s">
        <v>78</v>
      </c>
    </row>
    <row r="8" spans="1:10" ht="18" customHeight="1" x14ac:dyDescent="0.35">
      <c r="A8" s="13">
        <v>8562883608</v>
      </c>
      <c r="B8" s="21">
        <v>770239675</v>
      </c>
      <c r="C8" s="21">
        <v>654931295</v>
      </c>
      <c r="D8" s="21">
        <v>688312758</v>
      </c>
      <c r="E8" s="21">
        <v>722031746</v>
      </c>
      <c r="F8" s="21">
        <v>704665470</v>
      </c>
      <c r="G8" s="21">
        <v>2781787247</v>
      </c>
      <c r="H8" s="21">
        <v>1803008170</v>
      </c>
      <c r="I8" s="21">
        <v>437907247</v>
      </c>
      <c r="J8" s="21" t="s">
        <v>150</v>
      </c>
    </row>
    <row r="11" spans="1:10" ht="19.5" x14ac:dyDescent="0.4">
      <c r="A11" s="84" t="s">
        <v>211</v>
      </c>
      <c r="B11" s="84"/>
      <c r="C11" s="84"/>
      <c r="D11" s="84"/>
      <c r="G11" s="58" t="s">
        <v>149</v>
      </c>
    </row>
    <row r="12" spans="1:10" ht="33" customHeight="1" x14ac:dyDescent="0.35">
      <c r="A12" s="78" t="s">
        <v>212</v>
      </c>
      <c r="B12" s="87"/>
      <c r="C12" s="88" t="s">
        <v>79</v>
      </c>
      <c r="D12" s="88"/>
      <c r="E12" s="88"/>
      <c r="F12" s="88"/>
      <c r="G12" s="89"/>
    </row>
    <row r="13" spans="1:10" ht="18" customHeight="1" x14ac:dyDescent="0.35">
      <c r="A13" s="80" t="s">
        <v>213</v>
      </c>
      <c r="B13" s="81"/>
      <c r="C13" s="82"/>
      <c r="D13" s="82"/>
      <c r="E13" s="82"/>
      <c r="F13" s="82"/>
      <c r="G13" s="83"/>
    </row>
  </sheetData>
  <mergeCells count="8">
    <mergeCell ref="A13:B13"/>
    <mergeCell ref="C13:G13"/>
    <mergeCell ref="A1:C1"/>
    <mergeCell ref="A6:D6"/>
    <mergeCell ref="I6:J6"/>
    <mergeCell ref="A11:D11"/>
    <mergeCell ref="A12:B12"/>
    <mergeCell ref="C12:G12"/>
  </mergeCells>
  <phoneticPr fontId="1"/>
  <pageMargins left="0.39370078740157483" right="0.39370078740157483" top="0.59055118110236227" bottom="0.39370078740157483" header="0.19685039370078741" footer="0.19685039370078741"/>
  <pageSetup paperSize="9" scale="99" fitToHeight="0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B6" sqref="B6"/>
    </sheetView>
  </sheetViews>
  <sheetFormatPr defaultColWidth="8.875" defaultRowHeight="15.75" x14ac:dyDescent="0.35"/>
  <cols>
    <col min="1" max="1" width="17.375" style="1" bestFit="1" customWidth="1"/>
    <col min="2" max="6" width="20.875" style="1" customWidth="1"/>
    <col min="7" max="16384" width="8.875" style="1"/>
  </cols>
  <sheetData>
    <row r="1" spans="1:6" ht="19.5" x14ac:dyDescent="0.4">
      <c r="A1" s="73" t="s">
        <v>214</v>
      </c>
      <c r="B1" s="73"/>
      <c r="F1" s="58" t="s">
        <v>24</v>
      </c>
    </row>
    <row r="2" spans="1:6" ht="22.5" customHeight="1" x14ac:dyDescent="0.35">
      <c r="A2" s="77" t="s">
        <v>80</v>
      </c>
      <c r="B2" s="77" t="s">
        <v>81</v>
      </c>
      <c r="C2" s="77" t="s">
        <v>82</v>
      </c>
      <c r="D2" s="77" t="s">
        <v>83</v>
      </c>
      <c r="E2" s="77"/>
      <c r="F2" s="77" t="s">
        <v>84</v>
      </c>
    </row>
    <row r="3" spans="1:6" ht="22.5" customHeight="1" x14ac:dyDescent="0.35">
      <c r="A3" s="77"/>
      <c r="B3" s="77"/>
      <c r="C3" s="77"/>
      <c r="D3" s="4" t="s">
        <v>85</v>
      </c>
      <c r="E3" s="4" t="s">
        <v>29</v>
      </c>
      <c r="F3" s="77"/>
    </row>
    <row r="4" spans="1:6" ht="18" customHeight="1" x14ac:dyDescent="0.35">
      <c r="A4" s="20" t="s">
        <v>163</v>
      </c>
      <c r="B4" s="21">
        <v>1942969000</v>
      </c>
      <c r="C4" s="21">
        <v>0</v>
      </c>
      <c r="D4" s="21">
        <v>86326907</v>
      </c>
      <c r="E4" s="21">
        <v>0</v>
      </c>
      <c r="F4" s="21">
        <f>B4+C4-D4-E4</f>
        <v>1856642093</v>
      </c>
    </row>
    <row r="5" spans="1:6" ht="18" customHeight="1" x14ac:dyDescent="0.35">
      <c r="A5" s="20" t="s">
        <v>164</v>
      </c>
      <c r="B5" s="21">
        <v>143241638</v>
      </c>
      <c r="C5" s="21">
        <v>147778051</v>
      </c>
      <c r="D5" s="21">
        <v>143241638</v>
      </c>
      <c r="E5" s="21">
        <v>0</v>
      </c>
      <c r="F5" s="21">
        <f t="shared" ref="F5:F7" si="0">B5+C5-D5-E5</f>
        <v>147778051</v>
      </c>
    </row>
    <row r="6" spans="1:6" ht="18" customHeight="1" x14ac:dyDescent="0.35">
      <c r="A6" s="20" t="s">
        <v>165</v>
      </c>
      <c r="B6" s="21">
        <v>13699527</v>
      </c>
      <c r="C6" s="21">
        <v>7850741</v>
      </c>
      <c r="D6" s="21">
        <v>9377333</v>
      </c>
      <c r="E6" s="21">
        <v>0</v>
      </c>
      <c r="F6" s="21">
        <f t="shared" si="0"/>
        <v>12172935</v>
      </c>
    </row>
    <row r="7" spans="1:6" ht="18" customHeight="1" x14ac:dyDescent="0.35">
      <c r="A7" s="23" t="s">
        <v>9</v>
      </c>
      <c r="B7" s="24">
        <f>SUM(B4:B6)</f>
        <v>2099910165</v>
      </c>
      <c r="C7" s="24">
        <f>SUM(C4:C6)</f>
        <v>155628792</v>
      </c>
      <c r="D7" s="24">
        <f>SUM(D4:D6)</f>
        <v>238945878</v>
      </c>
      <c r="E7" s="21">
        <v>0</v>
      </c>
      <c r="F7" s="21">
        <f t="shared" si="0"/>
        <v>2016593079</v>
      </c>
    </row>
    <row r="8" spans="1:6" x14ac:dyDescent="0.35">
      <c r="C8" s="63"/>
      <c r="D8" s="63"/>
    </row>
  </sheetData>
  <mergeCells count="6">
    <mergeCell ref="A1:B1"/>
    <mergeCell ref="F2:F3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'3.(2)財源情報の明細'!Print_Area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cp:lastPrinted>2019-03-28T05:51:36Z</cp:lastPrinted>
  <dcterms:modified xsi:type="dcterms:W3CDTF">2019-03-28T05:52:32Z</dcterms:modified>
</cp:coreProperties>
</file>