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go.local\share\fs1\12会計課\01会計課\05出納係\係共通\★通年\公会計\2年度_公会計\14_公表用\01_一般会計等\"/>
    </mc:Choice>
  </mc:AlternateContent>
  <bookViews>
    <workbookView xWindow="0" yWindow="0" windowWidth="27360" windowHeight="11505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1" r:id="rId3"/>
    <sheet name="1.(1)④基金の明細 " sheetId="24" r:id="rId4"/>
    <sheet name="1.(1)⑤貸付金の明細" sheetId="3" r:id="rId5"/>
    <sheet name="1.(1)⑥長期延滞債権⑦未収金の明細" sheetId="25" r:id="rId6"/>
    <sheet name="1.(2)①地方債等（借入先別）の明細" sheetId="22" r:id="rId7"/>
    <sheet name="1.(2)②③④地方債等（利率別・返済期間別・契約条項）" sheetId="23" r:id="rId8"/>
    <sheet name="1.(2)⑤引当金の明細" sheetId="10" r:id="rId9"/>
    <sheet name="2.(1)補助金等の明細" sheetId="11" r:id="rId10"/>
    <sheet name="3.(1)財源の明細" sheetId="13" r:id="rId11"/>
    <sheet name="3.(2)財源情報の明細" sheetId="21" r:id="rId12"/>
    <sheet name="4.(1)資金の明細" sheetId="12" r:id="rId13"/>
  </sheets>
  <definedNames>
    <definedName name="_xlnm.Print_Area" localSheetId="11">'3.(2)財源情報の明細'!$A$1:$F$9</definedName>
    <definedName name="_xlnm.Print_Titles" localSheetId="0">'1.(1)①有形固定資産の明細'!$6:$6</definedName>
    <definedName name="_xlnm.Print_Titles" localSheetId="1">'1.(1)②有形固定資産に係る行政目的別の明細'!$3:$3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5" l="1"/>
  <c r="F15" i="25"/>
  <c r="C15" i="25"/>
  <c r="B15" i="25"/>
  <c r="B10" i="24" l="1"/>
  <c r="G9" i="24"/>
  <c r="G8" i="24"/>
  <c r="F8" i="24"/>
  <c r="G7" i="24"/>
  <c r="F7" i="24"/>
  <c r="G6" i="24"/>
  <c r="F6" i="24"/>
  <c r="G5" i="24"/>
  <c r="F5" i="24"/>
  <c r="G4" i="24"/>
  <c r="F4" i="24"/>
  <c r="G3" i="24"/>
  <c r="G10" i="24" s="1"/>
  <c r="F3" i="24"/>
  <c r="F10" i="24" s="1"/>
  <c r="D16" i="11" l="1"/>
  <c r="C6" i="10" l="1"/>
  <c r="D6" i="10"/>
  <c r="F5" i="10"/>
  <c r="E11" i="22" l="1"/>
  <c r="C11" i="22"/>
  <c r="B11" i="22"/>
  <c r="K11" i="22"/>
  <c r="K9" i="22" l="1"/>
  <c r="E9" i="22"/>
  <c r="D9" i="22"/>
  <c r="C9" i="22"/>
  <c r="B9" i="22"/>
  <c r="H21" i="1" l="1"/>
  <c r="E21" i="1"/>
  <c r="E19" i="1" l="1"/>
  <c r="H19" i="1" s="1"/>
  <c r="E16" i="1"/>
  <c r="D23" i="19" l="1"/>
  <c r="H10" i="1" l="1"/>
  <c r="E9" i="21" l="1"/>
  <c r="B14" i="20" l="1"/>
  <c r="H20" i="1"/>
  <c r="H18" i="1"/>
  <c r="H17" i="1" l="1"/>
  <c r="H16" i="1"/>
  <c r="G16" i="1"/>
  <c r="E17" i="1"/>
  <c r="H11" i="1"/>
  <c r="C18" i="19"/>
  <c r="D8" i="19"/>
  <c r="H20" i="19"/>
  <c r="B24" i="19"/>
  <c r="H16" i="19"/>
  <c r="B7" i="19" l="1"/>
  <c r="B17" i="19"/>
  <c r="J16" i="1" l="1"/>
  <c r="E22" i="19" l="1"/>
  <c r="H22" i="19" s="1"/>
  <c r="D8" i="11" l="1"/>
  <c r="D17" i="11" l="1"/>
  <c r="D5" i="21" l="1"/>
  <c r="B9" i="21" l="1"/>
  <c r="E7" i="21"/>
  <c r="E6" i="21"/>
  <c r="C5" i="21"/>
  <c r="E5" i="21" l="1"/>
  <c r="F5" i="21" s="1"/>
  <c r="F9" i="21" s="1"/>
  <c r="F4" i="10" l="1"/>
  <c r="K17" i="22" l="1"/>
  <c r="G17" i="22"/>
  <c r="E17" i="22"/>
  <c r="D17" i="22"/>
  <c r="C17" i="22"/>
  <c r="B17" i="22"/>
  <c r="I12" i="1" l="1"/>
  <c r="J12" i="1"/>
  <c r="D12" i="1"/>
  <c r="F12" i="1"/>
  <c r="C12" i="1"/>
  <c r="E12" i="1"/>
  <c r="K22" i="1"/>
  <c r="I22" i="1"/>
  <c r="F22" i="1"/>
  <c r="C22" i="1"/>
  <c r="D22" i="1"/>
  <c r="B22" i="1"/>
  <c r="J22" i="1" l="1"/>
  <c r="H12" i="1"/>
  <c r="E22" i="1"/>
  <c r="E10" i="13" l="1"/>
  <c r="F6" i="10"/>
  <c r="H22" i="1" l="1"/>
  <c r="B12" i="1"/>
  <c r="I15" i="20" l="1"/>
  <c r="D14" i="20"/>
  <c r="C14" i="20"/>
  <c r="I5" i="20" l="1"/>
  <c r="I6" i="20"/>
  <c r="I7" i="20"/>
  <c r="I8" i="20"/>
  <c r="I9" i="20"/>
  <c r="I10" i="20"/>
  <c r="I11" i="20"/>
  <c r="I12" i="20"/>
  <c r="I13" i="20"/>
  <c r="I16" i="20"/>
  <c r="I17" i="20"/>
  <c r="I18" i="20"/>
  <c r="I19" i="20"/>
  <c r="I20" i="20"/>
  <c r="E14" i="20"/>
  <c r="F14" i="20"/>
  <c r="G14" i="20"/>
  <c r="H14" i="20"/>
  <c r="C4" i="20"/>
  <c r="D4" i="20"/>
  <c r="E4" i="20"/>
  <c r="F4" i="20"/>
  <c r="G4" i="20"/>
  <c r="H4" i="20"/>
  <c r="B4" i="20"/>
  <c r="B21" i="20" s="1"/>
  <c r="G17" i="19"/>
  <c r="G7" i="19"/>
  <c r="F17" i="19"/>
  <c r="F7" i="19"/>
  <c r="D17" i="19"/>
  <c r="I14" i="20" l="1"/>
  <c r="G24" i="19"/>
  <c r="F24" i="19"/>
  <c r="I4" i="20"/>
  <c r="C21" i="20"/>
  <c r="D21" i="20"/>
  <c r="H21" i="20"/>
  <c r="E21" i="20"/>
  <c r="G21" i="20"/>
  <c r="F21" i="20"/>
  <c r="D7" i="19"/>
  <c r="D24" i="19" l="1"/>
  <c r="I21" i="20"/>
  <c r="E8" i="19"/>
  <c r="H8" i="19" s="1"/>
  <c r="E9" i="19"/>
  <c r="H9" i="19" s="1"/>
  <c r="E10" i="19"/>
  <c r="H10" i="19" s="1"/>
  <c r="E11" i="19"/>
  <c r="H11" i="19" s="1"/>
  <c r="E12" i="19"/>
  <c r="H12" i="19" s="1"/>
  <c r="E13" i="19"/>
  <c r="H13" i="19" s="1"/>
  <c r="E14" i="19"/>
  <c r="H14" i="19" s="1"/>
  <c r="E15" i="19"/>
  <c r="H15" i="19" s="1"/>
  <c r="E16" i="19"/>
  <c r="E18" i="19"/>
  <c r="H18" i="19" s="1"/>
  <c r="E19" i="19"/>
  <c r="H19" i="19" s="1"/>
  <c r="E20" i="19"/>
  <c r="E21" i="19"/>
  <c r="H21" i="19" s="1"/>
  <c r="E23" i="19"/>
  <c r="H23" i="19" s="1"/>
  <c r="C7" i="19"/>
  <c r="E7" i="19" s="1"/>
  <c r="C17" i="19"/>
  <c r="E17" i="19" l="1"/>
  <c r="H17" i="19" s="1"/>
  <c r="H7" i="19"/>
  <c r="C24" i="19"/>
  <c r="E24" i="19" l="1"/>
  <c r="H24" i="19" s="1"/>
  <c r="F6" i="3"/>
  <c r="F7" i="3"/>
  <c r="F5" i="3"/>
  <c r="E8" i="3" l="1"/>
  <c r="D8" i="3"/>
  <c r="C8" i="3"/>
  <c r="B8" i="3"/>
  <c r="F4" i="3"/>
  <c r="F8" i="3" l="1"/>
  <c r="E16" i="13" l="1"/>
  <c r="E13" i="13"/>
  <c r="E17" i="13" l="1"/>
  <c r="B5" i="12"/>
  <c r="E18" i="13" l="1"/>
  <c r="D7" i="10" l="1"/>
  <c r="C7" i="10"/>
  <c r="F7" i="10" l="1"/>
</calcChain>
</file>

<file path=xl/sharedStrings.xml><?xml version="1.0" encoding="utf-8"?>
<sst xmlns="http://schemas.openxmlformats.org/spreadsheetml/2006/main" count="434" uniqueCount="235">
  <si>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</si>
  <si>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</si>
  <si>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</si>
  <si>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</si>
  <si>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</si>
  <si>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</si>
  <si>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</si>
  <si>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</si>
  <si>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</si>
  <si>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</si>
  <si>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</si>
  <si>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</si>
  <si>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</si>
  <si>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</si>
  <si>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</si>
  <si>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</si>
  <si>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</si>
  <si>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</si>
  <si>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</si>
  <si>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</si>
  <si>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</si>
  <si>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</si>
  <si>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</si>
  <si>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</si>
  <si>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(単位：円)</t>
    <rPh sb="4" eb="5">
      <t>エン</t>
    </rPh>
    <phoneticPr fontId="1"/>
  </si>
  <si>
    <t>種類</t>
  </si>
  <si>
    <t>現金預金</t>
  </si>
  <si>
    <t>有価証券</t>
  </si>
  <si>
    <t>土地</t>
  </si>
  <si>
    <t>その他</t>
  </si>
  <si>
    <t>合計_x000D_
(貸借対照表計上額)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</si>
  <si>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</si>
  <si>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</si>
  <si>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</si>
  <si>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</si>
  <si>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</si>
  <si>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</si>
  <si>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徴収不能引当金計上額</t>
  </si>
  <si>
    <t>小計</t>
  </si>
  <si>
    <t>固定資産税</t>
  </si>
  <si>
    <t>軽自動車税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</si>
  <si>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</si>
  <si>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</si>
  <si>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</si>
  <si>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</si>
  <si>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</si>
  <si>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</si>
  <si>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</si>
  <si>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</si>
  <si>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</si>
  <si>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</si>
  <si>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</si>
  <si>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</si>
  <si>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</si>
  <si>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</si>
  <si>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</si>
  <si>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</si>
  <si>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</si>
  <si>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</si>
  <si>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</si>
  <si>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</si>
  <si>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</si>
  <si>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</si>
  <si>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</si>
  <si>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</si>
  <si>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</si>
  <si>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</si>
  <si>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</si>
  <si>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</si>
  <si>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</si>
  <si>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</si>
  <si>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</si>
  <si>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</si>
  <si>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</si>
  <si>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</si>
  <si>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</si>
  <si>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</si>
  <si>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</si>
  <si>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</si>
  <si>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契約条項の概要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</si>
  <si>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</si>
  <si>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</si>
  <si>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</si>
  <si>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</si>
  <si>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</si>
  <si>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</si>
  <si>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</si>
  <si>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</si>
  <si>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</si>
  <si>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</si>
  <si>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</si>
  <si>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</si>
  <si>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</si>
  <si>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会計</t>
  </si>
  <si>
    <t>財源の内容</t>
  </si>
  <si>
    <t>税収等</t>
  </si>
  <si>
    <t>国県等補助金</t>
  </si>
  <si>
    <t>資本的_x000D_
補助金</t>
  </si>
  <si>
    <t>経常的_x000D_
補助金</t>
  </si>
  <si>
    <t>（単位：円）</t>
  </si>
  <si>
    <t>純行政コスト</t>
  </si>
  <si>
    <t>国庫支出金</t>
    <rPh sb="0" eb="5">
      <t>コッコシシュツキン</t>
    </rPh>
    <phoneticPr fontId="1"/>
  </si>
  <si>
    <t>県支出金</t>
    <rPh sb="0" eb="4">
      <t>ケンシシュツキン</t>
    </rPh>
    <phoneticPr fontId="1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</si>
  <si>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</si>
  <si>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</si>
  <si>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</si>
  <si>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</si>
  <si>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</si>
  <si>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</si>
  <si>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</si>
  <si>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</si>
  <si>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</si>
  <si>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</si>
  <si>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</si>
  <si>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</si>
  <si>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</si>
  <si>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</si>
  <si>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</si>
  <si>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</si>
  <si>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</si>
  <si>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</si>
  <si>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</si>
  <si>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</si>
  <si>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</si>
  <si>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</si>
  <si>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</si>
  <si>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</si>
  <si>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</si>
  <si>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内訳</t>
  </si>
  <si>
    <t>地方債等</t>
  </si>
  <si>
    <t>有形固定資産等の増加</t>
  </si>
  <si>
    <t>貸付金・基金等の増加</t>
  </si>
  <si>
    <t>都市計画税</t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</si>
  <si>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</si>
  <si>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</si>
  <si>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財産運用収入</t>
    <rPh sb="0" eb="2">
      <t>ザイサン</t>
    </rPh>
    <rPh sb="2" eb="4">
      <t>ウンヨウ</t>
    </rPh>
    <rPh sb="4" eb="6">
      <t>シュウニュウ</t>
    </rPh>
    <phoneticPr fontId="6"/>
  </si>
  <si>
    <t>諸収入（雑入）</t>
    <rPh sb="0" eb="3">
      <t>ショシュウニュウ</t>
    </rPh>
    <rPh sb="4" eb="6">
      <t>ザツニュウ</t>
    </rPh>
    <phoneticPr fontId="7"/>
  </si>
  <si>
    <t>　その他</t>
    <phoneticPr fontId="1"/>
  </si>
  <si>
    <t>　その他</t>
    <phoneticPr fontId="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</si>
  <si>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</si>
  <si>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(単位：千円)</t>
    <rPh sb="4" eb="5">
      <t>セン</t>
    </rPh>
    <rPh sb="5" eb="6">
      <t>エン</t>
    </rPh>
    <phoneticPr fontId="1"/>
  </si>
  <si>
    <t>－</t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</si>
  <si>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</si>
  <si>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</si>
  <si>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1"/>
  </si>
  <si>
    <t>地域福祉基金</t>
    <rPh sb="0" eb="2">
      <t>チイキ</t>
    </rPh>
    <rPh sb="2" eb="4">
      <t>フクシ</t>
    </rPh>
    <rPh sb="4" eb="6">
      <t>キキン</t>
    </rPh>
    <phoneticPr fontId="1"/>
  </si>
  <si>
    <t>図書館整備基金</t>
    <rPh sb="0" eb="3">
      <t>トショカン</t>
    </rPh>
    <rPh sb="3" eb="5">
      <t>セイビ</t>
    </rPh>
    <rPh sb="5" eb="7">
      <t>キキン</t>
    </rPh>
    <phoneticPr fontId="1"/>
  </si>
  <si>
    <t>土地開発基金</t>
    <rPh sb="0" eb="2">
      <t>トチ</t>
    </rPh>
    <rPh sb="2" eb="4">
      <t>カイハツ</t>
    </rPh>
    <rPh sb="4" eb="6">
      <t>キキン</t>
    </rPh>
    <phoneticPr fontId="1"/>
  </si>
  <si>
    <t>※土地開発基金のうち、土地について、財産に関する調書では面積（2,783.89㎡）で記載している。</t>
    <rPh sb="1" eb="3">
      <t>トチ</t>
    </rPh>
    <rPh sb="3" eb="5">
      <t>カイハツ</t>
    </rPh>
    <rPh sb="5" eb="7">
      <t>キキン</t>
    </rPh>
    <rPh sb="11" eb="13">
      <t>トチ</t>
    </rPh>
    <rPh sb="18" eb="20">
      <t>ザイサン</t>
    </rPh>
    <rPh sb="21" eb="22">
      <t>カン</t>
    </rPh>
    <rPh sb="24" eb="26">
      <t>チョウショ</t>
    </rPh>
    <rPh sb="28" eb="30">
      <t>メンセキ</t>
    </rPh>
    <rPh sb="42" eb="44">
      <t>キサイ</t>
    </rPh>
    <phoneticPr fontId="1"/>
  </si>
  <si>
    <t>町民税（個人）</t>
    <rPh sb="0" eb="1">
      <t>マチ</t>
    </rPh>
    <phoneticPr fontId="4"/>
  </si>
  <si>
    <t>町民税（法人）</t>
    <rPh sb="0" eb="1">
      <t>マチ</t>
    </rPh>
    <phoneticPr fontId="4"/>
  </si>
  <si>
    <t>税等未収金</t>
    <rPh sb="0" eb="1">
      <t>ゼイ</t>
    </rPh>
    <rPh sb="1" eb="2">
      <t>トウ</t>
    </rPh>
    <rPh sb="2" eb="5">
      <t>ミシュウキン</t>
    </rPh>
    <phoneticPr fontId="1"/>
  </si>
  <si>
    <t>その他の未収金</t>
    <rPh sb="2" eb="3">
      <t>タ</t>
    </rPh>
    <rPh sb="4" eb="7">
      <t>ミシュウキン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</si>
  <si>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</si>
  <si>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</si>
  <si>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徴収不能引当金</t>
    <rPh sb="0" eb="2">
      <t>チョウシュウ</t>
    </rPh>
    <rPh sb="2" eb="4">
      <t>フノウ</t>
    </rPh>
    <rPh sb="4" eb="7">
      <t>ヒキアテキン</t>
    </rPh>
    <phoneticPr fontId="1"/>
  </si>
  <si>
    <t>尾三消防組合</t>
    <rPh sb="0" eb="2">
      <t>ビサン</t>
    </rPh>
    <rPh sb="2" eb="4">
      <t>ショウボウ</t>
    </rPh>
    <rPh sb="4" eb="6">
      <t>クミアイ</t>
    </rPh>
    <phoneticPr fontId="1"/>
  </si>
  <si>
    <t>尾三消防組合負担金</t>
    <rPh sb="0" eb="2">
      <t>ビサン</t>
    </rPh>
    <rPh sb="2" eb="4">
      <t>ショウボウ</t>
    </rPh>
    <rPh sb="4" eb="6">
      <t>クミアイ</t>
    </rPh>
    <rPh sb="6" eb="9">
      <t>フタンキン</t>
    </rPh>
    <phoneticPr fontId="1"/>
  </si>
  <si>
    <t>尾三衛生組合負担金</t>
    <rPh sb="0" eb="2">
      <t>ビサン</t>
    </rPh>
    <rPh sb="2" eb="4">
      <t>エイセイ</t>
    </rPh>
    <rPh sb="4" eb="6">
      <t>クミアイ</t>
    </rPh>
    <rPh sb="6" eb="9">
      <t>フタンキン</t>
    </rPh>
    <phoneticPr fontId="1"/>
  </si>
  <si>
    <t>愛知県後期高齢者医療広域連合</t>
    <phoneticPr fontId="1"/>
  </si>
  <si>
    <t>療養給付費負担金</t>
    <phoneticPr fontId="1"/>
  </si>
  <si>
    <t>私立幼稚園就園奨励費補助金</t>
    <rPh sb="0" eb="2">
      <t>シリツ</t>
    </rPh>
    <rPh sb="2" eb="5">
      <t>ヨウチエン</t>
    </rPh>
    <rPh sb="5" eb="7">
      <t>シュウエン</t>
    </rPh>
    <rPh sb="7" eb="9">
      <t>ショウレイ</t>
    </rPh>
    <rPh sb="9" eb="10">
      <t>ヒ</t>
    </rPh>
    <rPh sb="10" eb="13">
      <t>ホジョキン</t>
    </rPh>
    <phoneticPr fontId="1"/>
  </si>
  <si>
    <t>学校法人等</t>
    <rPh sb="0" eb="2">
      <t>ガッコウ</t>
    </rPh>
    <rPh sb="2" eb="4">
      <t>ホウジン</t>
    </rPh>
    <rPh sb="4" eb="5">
      <t>トウ</t>
    </rPh>
    <phoneticPr fontId="1"/>
  </si>
  <si>
    <t>その他</t>
    <rPh sb="2" eb="3">
      <t>タ</t>
    </rPh>
    <phoneticPr fontId="1"/>
  </si>
  <si>
    <t>社会福祉法人等</t>
    <rPh sb="0" eb="2">
      <t>シャカイ</t>
    </rPh>
    <rPh sb="2" eb="4">
      <t>フクシ</t>
    </rPh>
    <rPh sb="4" eb="6">
      <t>ホウジン</t>
    </rPh>
    <rPh sb="6" eb="7">
      <t>トウ</t>
    </rPh>
    <phoneticPr fontId="1"/>
  </si>
  <si>
    <t>一部事務組合に対する負担</t>
    <rPh sb="0" eb="2">
      <t>イチブ</t>
    </rPh>
    <rPh sb="2" eb="4">
      <t>ジム</t>
    </rPh>
    <rPh sb="4" eb="6">
      <t>クミアイ</t>
    </rPh>
    <rPh sb="7" eb="8">
      <t>タイ</t>
    </rPh>
    <rPh sb="10" eb="12">
      <t>フタン</t>
    </rPh>
    <phoneticPr fontId="1"/>
  </si>
  <si>
    <t>一部事務組合に対する負担</t>
    <phoneticPr fontId="1"/>
  </si>
  <si>
    <t>広域連合に対する負担</t>
    <rPh sb="0" eb="2">
      <t>コウイキ</t>
    </rPh>
    <rPh sb="2" eb="4">
      <t>レンゴウ</t>
    </rPh>
    <phoneticPr fontId="1"/>
  </si>
  <si>
    <t>民間保育所運営給付費</t>
    <rPh sb="0" eb="2">
      <t>ミンカン</t>
    </rPh>
    <rPh sb="4" eb="5">
      <t>ショ</t>
    </rPh>
    <rPh sb="7" eb="9">
      <t>キュウフ</t>
    </rPh>
    <rPh sb="9" eb="10">
      <t>ヒ</t>
    </rPh>
    <phoneticPr fontId="1"/>
  </si>
  <si>
    <t>民間保育所運営に対する給付</t>
    <rPh sb="8" eb="9">
      <t>タイ</t>
    </rPh>
    <rPh sb="11" eb="13">
      <t>キュウフ</t>
    </rPh>
    <phoneticPr fontId="1"/>
  </si>
  <si>
    <t>私立幼稚園利用者の授業料に対する補助</t>
    <rPh sb="0" eb="2">
      <t>シリツ</t>
    </rPh>
    <rPh sb="2" eb="5">
      <t>ヨウチエン</t>
    </rPh>
    <rPh sb="5" eb="8">
      <t>リヨウシャ</t>
    </rPh>
    <rPh sb="9" eb="12">
      <t>ジュギョウリョウ</t>
    </rPh>
    <rPh sb="13" eb="14">
      <t>タイ</t>
    </rPh>
    <rPh sb="16" eb="18">
      <t>ホジョ</t>
    </rPh>
    <phoneticPr fontId="1"/>
  </si>
  <si>
    <t>一般会計</t>
    <rPh sb="0" eb="2">
      <t>イッパン</t>
    </rPh>
    <rPh sb="2" eb="4">
      <t>カイケイ</t>
    </rPh>
    <phoneticPr fontId="1"/>
  </si>
  <si>
    <t>地方税</t>
    <rPh sb="0" eb="3">
      <t>チホウゼイ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</si>
  <si>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</si>
  <si>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地方交付税</t>
    <rPh sb="0" eb="2">
      <t>チホウ</t>
    </rPh>
    <rPh sb="2" eb="5">
      <t>コウフゼイ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</si>
  <si>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</si>
  <si>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分担金及び負担金</t>
    <phoneticPr fontId="1"/>
  </si>
  <si>
    <t>【様式第５号】</t>
    <rPh sb="1" eb="3">
      <t>ヨウシキ</t>
    </rPh>
    <rPh sb="3" eb="4">
      <t>ダイ</t>
    </rPh>
    <rPh sb="5" eb="6">
      <t>ゴウ</t>
    </rPh>
    <phoneticPr fontId="1"/>
  </si>
  <si>
    <t>附属明細書</t>
    <rPh sb="0" eb="2">
      <t>フゾク</t>
    </rPh>
    <rPh sb="2" eb="5">
      <t>メイサイショ</t>
    </rPh>
    <phoneticPr fontId="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</si>
  <si>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"/>
  </si>
  <si>
    <t>（１）資産項目の明細</t>
    <rPh sb="3" eb="5">
      <t>シサン</t>
    </rPh>
    <rPh sb="5" eb="7">
      <t>コウモク</t>
    </rPh>
    <rPh sb="8" eb="10">
      <t>メイサイ</t>
    </rPh>
    <phoneticPr fontId="1"/>
  </si>
  <si>
    <t>①有形固定資産の明細</t>
    <phoneticPr fontId="1"/>
  </si>
  <si>
    <t>（単位：円）</t>
    <phoneticPr fontId="1"/>
  </si>
  <si>
    <t>②有形固定資産に係る行政目的別の明細</t>
    <phoneticPr fontId="1"/>
  </si>
  <si>
    <t>③投資及び出資金の明細</t>
    <phoneticPr fontId="1"/>
  </si>
  <si>
    <t>④基金の明細</t>
    <phoneticPr fontId="1"/>
  </si>
  <si>
    <t>⑤貸付金の明細</t>
    <phoneticPr fontId="1"/>
  </si>
  <si>
    <t>⑥長期延滞債権の明細</t>
    <phoneticPr fontId="1"/>
  </si>
  <si>
    <t>（２）負債項目の明細</t>
    <rPh sb="3" eb="5">
      <t>フサイ</t>
    </rPh>
    <rPh sb="5" eb="7">
      <t>コウモク</t>
    </rPh>
    <rPh sb="8" eb="10">
      <t>メイサイ</t>
    </rPh>
    <phoneticPr fontId="1"/>
  </si>
  <si>
    <t>①地方債等（借入先別）の明細</t>
    <phoneticPr fontId="1"/>
  </si>
  <si>
    <t>②地方債等（利率別）の明細</t>
    <phoneticPr fontId="1"/>
  </si>
  <si>
    <t>③地方債等（返済期間別）の明細</t>
    <phoneticPr fontId="1"/>
  </si>
  <si>
    <t>④特定の契約条項が付された地方債の概要</t>
    <phoneticPr fontId="1"/>
  </si>
  <si>
    <t>特定の契約条項が_x000D_
付された地方債残高</t>
    <phoneticPr fontId="1"/>
  </si>
  <si>
    <t>-</t>
    <phoneticPr fontId="1"/>
  </si>
  <si>
    <t>⑤引当金の明細</t>
    <phoneticPr fontId="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</si>
  <si>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</si>
  <si>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（１）補助金等の明細</t>
    <phoneticPr fontId="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</si>
  <si>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</si>
  <si>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（１）財源の明細</t>
    <phoneticPr fontId="1"/>
  </si>
  <si>
    <t>（２）財源情報の明細</t>
    <phoneticPr fontId="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</si>
  <si>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"/>
  </si>
  <si>
    <t>（１）資金の明細</t>
    <phoneticPr fontId="1"/>
  </si>
  <si>
    <t>現金・要求払預金</t>
    <rPh sb="0" eb="2">
      <t>ゲンキン</t>
    </rPh>
    <rPh sb="3" eb="5">
      <t>ヨウキュウ</t>
    </rPh>
    <rPh sb="5" eb="6">
      <t>ハラ</t>
    </rPh>
    <rPh sb="6" eb="8">
      <t>ヨキン</t>
    </rPh>
    <phoneticPr fontId="1"/>
  </si>
  <si>
    <t>－</t>
    <phoneticPr fontId="1"/>
  </si>
  <si>
    <t>東郷中央土地区画整理組合</t>
    <rPh sb="0" eb="2">
      <t>トウゴウ</t>
    </rPh>
    <rPh sb="2" eb="4">
      <t>チュウオウ</t>
    </rPh>
    <rPh sb="4" eb="6">
      <t>トチ</t>
    </rPh>
    <rPh sb="6" eb="8">
      <t>クカク</t>
    </rPh>
    <rPh sb="8" eb="10">
      <t>セイリ</t>
    </rPh>
    <rPh sb="10" eb="12">
      <t>クミアイ</t>
    </rPh>
    <phoneticPr fontId="1"/>
  </si>
  <si>
    <t>区画整理事業に対する補助</t>
    <rPh sb="0" eb="2">
      <t>クカク</t>
    </rPh>
    <rPh sb="2" eb="4">
      <t>セイリ</t>
    </rPh>
    <rPh sb="4" eb="6">
      <t>ジギョウ</t>
    </rPh>
    <rPh sb="7" eb="8">
      <t>タイ</t>
    </rPh>
    <rPh sb="10" eb="12">
      <t>ホジョ</t>
    </rPh>
    <phoneticPr fontId="1"/>
  </si>
  <si>
    <t>東郷中央区画整理事業助成金</t>
    <rPh sb="0" eb="2">
      <t>トウゴウ</t>
    </rPh>
    <rPh sb="2" eb="4">
      <t>チュウオウ</t>
    </rPh>
    <rPh sb="4" eb="6">
      <t>クカク</t>
    </rPh>
    <rPh sb="6" eb="8">
      <t>セイリ</t>
    </rPh>
    <rPh sb="8" eb="10">
      <t>ジギョウ</t>
    </rPh>
    <rPh sb="10" eb="12">
      <t>ジョセイ</t>
    </rPh>
    <rPh sb="12" eb="13">
      <t>キン</t>
    </rPh>
    <phoneticPr fontId="1"/>
  </si>
  <si>
    <t>その他</t>
    <rPh sb="2" eb="3">
      <t>タ</t>
    </rPh>
    <phoneticPr fontId="1"/>
  </si>
  <si>
    <t>合計</t>
    <phoneticPr fontId="1"/>
  </si>
  <si>
    <t>町たばこ税</t>
    <rPh sb="0" eb="1">
      <t>マチ</t>
    </rPh>
    <rPh sb="4" eb="5">
      <t>ゼイ</t>
    </rPh>
    <phoneticPr fontId="1"/>
  </si>
  <si>
    <t>県道名古屋春木線建設事業負担金</t>
    <phoneticPr fontId="1"/>
  </si>
  <si>
    <t>愛知県</t>
    <phoneticPr fontId="1"/>
  </si>
  <si>
    <t>県道名古屋春木線建設費に対する負担</t>
    <phoneticPr fontId="1"/>
  </si>
  <si>
    <t>民間保育所等整備補助金</t>
    <phoneticPr fontId="1"/>
  </si>
  <si>
    <t>民間保育所建設費に対する補助</t>
    <phoneticPr fontId="1"/>
  </si>
  <si>
    <t>（公財）愛知県国際交流協会出捐金</t>
    <rPh sb="1" eb="2">
      <t>コウ</t>
    </rPh>
    <rPh sb="2" eb="3">
      <t>ザイ</t>
    </rPh>
    <rPh sb="4" eb="7">
      <t>アイチケン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10"/>
  </si>
  <si>
    <t>（一財）地域活性化センター基本財産出捐金</t>
    <rPh sb="1" eb="2">
      <t>イチ</t>
    </rPh>
    <rPh sb="2" eb="3">
      <t>ザイ</t>
    </rPh>
    <rPh sb="4" eb="6">
      <t>チイキ</t>
    </rPh>
    <rPh sb="6" eb="9">
      <t>カッセイカ</t>
    </rPh>
    <rPh sb="13" eb="15">
      <t>キホン</t>
    </rPh>
    <rPh sb="15" eb="17">
      <t>ザイサン</t>
    </rPh>
    <phoneticPr fontId="10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</si>
  <si>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2"/>
  </si>
  <si>
    <t>（公財）暴力追放愛知県民会議出捐金</t>
    <rPh sb="4" eb="6">
      <t>ボウリョク</t>
    </rPh>
    <rPh sb="6" eb="8">
      <t>ツイホウ</t>
    </rPh>
    <rPh sb="8" eb="10">
      <t>アイチ</t>
    </rPh>
    <rPh sb="10" eb="12">
      <t>ケンミン</t>
    </rPh>
    <rPh sb="12" eb="14">
      <t>カイギ</t>
    </rPh>
    <phoneticPr fontId="7"/>
  </si>
  <si>
    <t>尾張土地開発公社</t>
    <rPh sb="0" eb="2">
      <t>オワリ</t>
    </rPh>
    <rPh sb="2" eb="4">
      <t>トチ</t>
    </rPh>
    <rPh sb="4" eb="6">
      <t>カイハツ</t>
    </rPh>
    <rPh sb="6" eb="8">
      <t>コウシャ</t>
    </rPh>
    <phoneticPr fontId="11"/>
  </si>
  <si>
    <t>東郷町施設サービス株式会社</t>
    <rPh sb="0" eb="3">
      <t>トウゴウチョウ</t>
    </rPh>
    <rPh sb="3" eb="5">
      <t>シセツ</t>
    </rPh>
    <rPh sb="9" eb="13">
      <t>カブシキガイシャ</t>
    </rPh>
    <phoneticPr fontId="1"/>
  </si>
  <si>
    <t>（公財）愛知県スポーツ協会出捐金</t>
    <rPh sb="4" eb="7">
      <t>アイチケン</t>
    </rPh>
    <rPh sb="11" eb="13">
      <t>キョウカイ</t>
    </rPh>
    <phoneticPr fontId="10"/>
  </si>
  <si>
    <t>民間企業</t>
    <rPh sb="0" eb="2">
      <t>ミンカン</t>
    </rPh>
    <rPh sb="2" eb="4">
      <t>キギョウ</t>
    </rPh>
    <phoneticPr fontId="1"/>
  </si>
  <si>
    <t>介護施設等整備事業費補助金</t>
    <phoneticPr fontId="1"/>
  </si>
  <si>
    <t>民間介護施設建設費に対する補助</t>
    <rPh sb="0" eb="2">
      <t>ミンカン</t>
    </rPh>
    <rPh sb="2" eb="4">
      <t>カイゴ</t>
    </rPh>
    <rPh sb="4" eb="6">
      <t>シセツ</t>
    </rPh>
    <rPh sb="6" eb="8">
      <t>ケンセツ</t>
    </rPh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</si>
  <si>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</si>
  <si>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</si>
  <si>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</si>
  <si>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</si>
  <si>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</si>
  <si>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1"/>
  </si>
  <si>
    <t>⑦未収金の明細</t>
    <phoneticPr fontId="1"/>
  </si>
  <si>
    <t>－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</si>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</sst>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&quot;-&quot;"/>
    <numFmt numFmtId="177" formatCode="#,##0.0000"/>
    <numFmt numFmtId="178" formatCode="#,##0.000000000000000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9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u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3" fontId="9" fillId="0" borderId="0" xfId="0" applyNumberFormat="1" applyFont="1"/>
    <xf numFmtId="3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left" vertical="center"/>
    </xf>
    <xf numFmtId="3" fontId="9" fillId="0" borderId="8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9" fillId="0" borderId="8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/>
    </xf>
    <xf numFmtId="3" fontId="12" fillId="0" borderId="0" xfId="0" applyNumberFormat="1" applyFont="1"/>
    <xf numFmtId="3" fontId="14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wrapText="1"/>
    </xf>
    <xf numFmtId="3" fontId="9" fillId="0" borderId="0" xfId="0" applyNumberFormat="1" applyFont="1" applyAlignment="1">
      <alignment vertical="top" wrapText="1"/>
    </xf>
    <xf numFmtId="3" fontId="13" fillId="0" borderId="0" xfId="0" applyNumberFormat="1" applyFont="1"/>
    <xf numFmtId="3" fontId="15" fillId="0" borderId="0" xfId="0" applyNumberFormat="1" applyFont="1" applyAlignment="1">
      <alignment horizontal="right"/>
    </xf>
    <xf numFmtId="3" fontId="17" fillId="0" borderId="0" xfId="0" applyNumberFormat="1" applyFont="1" applyAlignment="1">
      <alignment vertical="center"/>
    </xf>
    <xf numFmtId="3" fontId="17" fillId="0" borderId="0" xfId="0" applyNumberFormat="1" applyFont="1"/>
    <xf numFmtId="3" fontId="18" fillId="0" borderId="7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left"/>
    </xf>
    <xf numFmtId="3" fontId="17" fillId="0" borderId="0" xfId="0" applyNumberFormat="1" applyFont="1" applyAlignment="1">
      <alignment horizontal="right"/>
    </xf>
    <xf numFmtId="176" fontId="9" fillId="0" borderId="1" xfId="0" applyNumberFormat="1" applyFont="1" applyFill="1" applyBorder="1" applyAlignment="1">
      <alignment horizontal="right" vertical="center"/>
    </xf>
    <xf numFmtId="3" fontId="9" fillId="0" borderId="0" xfId="0" applyNumberFormat="1" applyFont="1" applyBorder="1"/>
    <xf numFmtId="177" fontId="9" fillId="0" borderId="0" xfId="0" applyNumberFormat="1" applyFont="1" applyBorder="1"/>
    <xf numFmtId="3" fontId="9" fillId="0" borderId="1" xfId="0" applyNumberFormat="1" applyFont="1" applyBorder="1" applyAlignment="1">
      <alignment horizontal="left" vertical="center" shrinkToFit="1"/>
    </xf>
    <xf numFmtId="3" fontId="9" fillId="0" borderId="1" xfId="0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left" vertical="center" shrinkToFit="1"/>
    </xf>
    <xf numFmtId="3" fontId="9" fillId="0" borderId="8" xfId="0" applyNumberFormat="1" applyFont="1" applyBorder="1" applyAlignment="1">
      <alignment horizontal="left" vertical="center" shrinkToFit="1"/>
    </xf>
    <xf numFmtId="176" fontId="9" fillId="0" borderId="1" xfId="0" applyNumberFormat="1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right" vertical="center"/>
    </xf>
    <xf numFmtId="10" fontId="9" fillId="0" borderId="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176" fontId="9" fillId="0" borderId="7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left" vertical="center" indent="1"/>
    </xf>
    <xf numFmtId="3" fontId="9" fillId="0" borderId="2" xfId="0" applyNumberFormat="1" applyFont="1" applyBorder="1" applyAlignment="1">
      <alignment horizontal="left" vertical="center" indent="1"/>
    </xf>
    <xf numFmtId="176" fontId="9" fillId="0" borderId="2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left" vertical="center" indent="1"/>
    </xf>
    <xf numFmtId="176" fontId="9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3" fontId="19" fillId="0" borderId="0" xfId="0" applyNumberFormat="1" applyFont="1"/>
    <xf numFmtId="3" fontId="18" fillId="0" borderId="0" xfId="0" applyNumberFormat="1" applyFont="1"/>
    <xf numFmtId="10" fontId="9" fillId="0" borderId="1" xfId="3" applyNumberFormat="1" applyFont="1" applyFill="1" applyBorder="1" applyAlignment="1">
      <alignment horizontal="right" vertical="center"/>
    </xf>
    <xf numFmtId="3" fontId="9" fillId="0" borderId="0" xfId="0" applyNumberFormat="1" applyFont="1" applyFill="1"/>
    <xf numFmtId="10" fontId="9" fillId="0" borderId="1" xfId="3" applyNumberFormat="1" applyFont="1" applyBorder="1" applyAlignment="1">
      <alignment horizontal="right" vertical="center"/>
    </xf>
    <xf numFmtId="10" fontId="9" fillId="0" borderId="1" xfId="0" applyNumberFormat="1" applyFont="1" applyFill="1" applyBorder="1" applyAlignment="1">
      <alignment horizontal="right" vertical="center"/>
    </xf>
    <xf numFmtId="3" fontId="15" fillId="0" borderId="0" xfId="0" applyNumberFormat="1" applyFont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/>
    </xf>
    <xf numFmtId="3" fontId="9" fillId="0" borderId="1" xfId="0" applyNumberFormat="1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left" vertical="center"/>
    </xf>
    <xf numFmtId="178" fontId="9" fillId="0" borderId="0" xfId="0" applyNumberFormat="1" applyFont="1"/>
    <xf numFmtId="3" fontId="13" fillId="0" borderId="0" xfId="0" applyNumberFormat="1" applyFont="1" applyAlignment="1">
      <alignment horizontal="left"/>
    </xf>
    <xf numFmtId="3" fontId="13" fillId="0" borderId="12" xfId="0" applyNumberFormat="1" applyFont="1" applyBorder="1" applyAlignment="1">
      <alignment horizontal="left" vertical="center"/>
    </xf>
    <xf numFmtId="3" fontId="18" fillId="0" borderId="12" xfId="0" applyNumberFormat="1" applyFont="1" applyBorder="1" applyAlignment="1">
      <alignment horizontal="left"/>
    </xf>
    <xf numFmtId="3" fontId="9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left"/>
    </xf>
    <xf numFmtId="3" fontId="15" fillId="0" borderId="0" xfId="0" applyNumberFormat="1" applyFont="1" applyAlignment="1">
      <alignment horizontal="right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 wrapText="1"/>
    </xf>
    <xf numFmtId="3" fontId="18" fillId="2" borderId="7" xfId="0" applyNumberFormat="1" applyFont="1" applyFill="1" applyBorder="1" applyAlignment="1">
      <alignment horizontal="center" vertical="center"/>
    </xf>
    <xf numFmtId="3" fontId="18" fillId="0" borderId="11" xfId="0" applyNumberFormat="1" applyFont="1" applyBorder="1" applyAlignment="1">
      <alignment vertical="center"/>
    </xf>
    <xf numFmtId="3" fontId="18" fillId="2" borderId="1" xfId="0" applyNumberFormat="1" applyFont="1" applyFill="1" applyBorder="1" applyAlignment="1">
      <alignment horizontal="center" vertical="center"/>
    </xf>
    <xf numFmtId="3" fontId="18" fillId="0" borderId="2" xfId="0" applyNumberFormat="1" applyFont="1" applyBorder="1" applyAlignment="1">
      <alignment vertical="center"/>
    </xf>
  </cellXfs>
  <cellStyles count="4">
    <cellStyle name="パーセント" xfId="3" builtinId="5"/>
    <cellStyle name="標準" xfId="0" builtinId="0"/>
    <cellStyle name="標準 2 2 2" xfId="1"/>
    <cellStyle name="標準 2 4" xfId="2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133351</xdr:rowOff>
    </xdr:from>
    <xdr:to>
      <xdr:col>3</xdr:col>
      <xdr:colOff>276225</xdr:colOff>
      <xdr:row>5</xdr:row>
      <xdr:rowOff>152401</xdr:rowOff>
    </xdr:to>
    <xdr:sp macro="" textlink="">
      <xdr:nvSpPr>
        <xdr:cNvPr id="2" name="テキスト ボックス 1"/>
        <xdr:cNvSpPr txBox="1"/>
      </xdr:nvSpPr>
      <xdr:spPr>
        <a:xfrm>
          <a:off x="2705100" y="2028826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1104900</xdr:colOff>
      <xdr:row>6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2352675" y="2009775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11</xdr:row>
      <xdr:rowOff>66675</xdr:rowOff>
    </xdr:from>
    <xdr:to>
      <xdr:col>4</xdr:col>
      <xdr:colOff>314325</xdr:colOff>
      <xdr:row>12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1752600" y="3067050"/>
          <a:ext cx="2495550" cy="49530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72C4"/>
    <pageSetUpPr fitToPage="1"/>
  </sheetPr>
  <dimension ref="A1:H31"/>
  <sheetViews>
    <sheetView tabSelected="1" zoomScale="90" zoomScaleNormal="90" workbookViewId="0">
      <selection activeCell="B6" sqref="B6"/>
    </sheetView>
  </sheetViews>
  <sheetFormatPr defaultColWidth="8.875" defaultRowHeight="15.75" x14ac:dyDescent="0.35"/>
  <cols>
    <col min="1" max="1" width="30.875" style="8" customWidth="1"/>
    <col min="2" max="8" width="15.875" style="8" customWidth="1"/>
    <col min="9" max="9" width="10.125" style="8" bestFit="1" customWidth="1"/>
    <col min="10" max="16384" width="8.875" style="8"/>
  </cols>
  <sheetData>
    <row r="1" spans="1:8" x14ac:dyDescent="0.35">
      <c r="A1" s="8" t="s">
        <v>177</v>
      </c>
    </row>
    <row r="2" spans="1:8" ht="25.5" x14ac:dyDescent="0.5">
      <c r="A2" s="17" t="s">
        <v>178</v>
      </c>
    </row>
    <row r="3" spans="1:8" ht="19.5" x14ac:dyDescent="0.4">
      <c r="A3" s="76" t="s">
        <v>179</v>
      </c>
      <c r="B3" s="76"/>
    </row>
    <row r="4" spans="1:8" ht="19.5" x14ac:dyDescent="0.4">
      <c r="A4" s="76" t="s">
        <v>180</v>
      </c>
      <c r="B4" s="76"/>
    </row>
    <row r="5" spans="1:8" ht="19.5" x14ac:dyDescent="0.35">
      <c r="A5" s="77" t="s">
        <v>181</v>
      </c>
      <c r="B5" s="77"/>
      <c r="C5" s="18"/>
      <c r="D5" s="18"/>
      <c r="E5" s="18"/>
      <c r="F5" s="18"/>
      <c r="G5" s="18"/>
      <c r="H5" s="19" t="s">
        <v>182</v>
      </c>
    </row>
    <row r="6" spans="1:8" ht="47.25" x14ac:dyDescent="0.35">
      <c r="A6" s="20" t="s">
        <v>80</v>
      </c>
      <c r="B6" s="21" t="s">
        <v>103</v>
      </c>
      <c r="C6" s="21" t="s">
        <v>104</v>
      </c>
      <c r="D6" s="21" t="s">
        <v>105</v>
      </c>
      <c r="E6" s="21" t="s">
        <v>106</v>
      </c>
      <c r="F6" s="21" t="s">
        <v>107</v>
      </c>
      <c r="G6" s="21" t="s">
        <v>108</v>
      </c>
      <c r="H6" s="21" t="s">
        <v>109</v>
      </c>
    </row>
    <row r="7" spans="1:8" x14ac:dyDescent="0.35">
      <c r="A7" s="13" t="s">
        <v>110</v>
      </c>
      <c r="B7" s="22">
        <f>SUM(B8:B16)</f>
        <v>44682226965</v>
      </c>
      <c r="C7" s="2">
        <f>SUM(C8:C16)</f>
        <v>708244191</v>
      </c>
      <c r="D7" s="22">
        <f>SUM(D8:D16)</f>
        <v>236878668</v>
      </c>
      <c r="E7" s="2">
        <f>B7+C7-D7</f>
        <v>45153592488</v>
      </c>
      <c r="F7" s="22">
        <f>SUM(F8:F16)</f>
        <v>20631349019</v>
      </c>
      <c r="G7" s="22">
        <f>SUM(G8:G16)</f>
        <v>621046173</v>
      </c>
      <c r="H7" s="2">
        <f>E7-F7</f>
        <v>24522243469</v>
      </c>
    </row>
    <row r="8" spans="1:8" x14ac:dyDescent="0.35">
      <c r="A8" s="13" t="s">
        <v>111</v>
      </c>
      <c r="B8" s="22">
        <v>14349075200</v>
      </c>
      <c r="C8" s="2">
        <v>73344299</v>
      </c>
      <c r="D8" s="22">
        <f>18040872+157596</f>
        <v>18198468</v>
      </c>
      <c r="E8" s="2">
        <f t="shared" ref="E8:E23" si="0">B8+C8-D8</f>
        <v>14404221031</v>
      </c>
      <c r="F8" s="22">
        <v>0</v>
      </c>
      <c r="G8" s="22">
        <v>0</v>
      </c>
      <c r="H8" s="22">
        <f t="shared" ref="H8:H24" si="1">E8-F8</f>
        <v>14404221031</v>
      </c>
    </row>
    <row r="9" spans="1:8" x14ac:dyDescent="0.35">
      <c r="A9" s="13" t="s">
        <v>112</v>
      </c>
      <c r="B9" s="22">
        <v>0</v>
      </c>
      <c r="C9" s="2">
        <v>0</v>
      </c>
      <c r="D9" s="22">
        <v>0</v>
      </c>
      <c r="E9" s="2">
        <f t="shared" si="0"/>
        <v>0</v>
      </c>
      <c r="F9" s="22">
        <v>0</v>
      </c>
      <c r="G9" s="22">
        <v>0</v>
      </c>
      <c r="H9" s="2">
        <f t="shared" si="1"/>
        <v>0</v>
      </c>
    </row>
    <row r="10" spans="1:8" x14ac:dyDescent="0.35">
      <c r="A10" s="13" t="s">
        <v>113</v>
      </c>
      <c r="B10" s="22">
        <v>29017249824</v>
      </c>
      <c r="C10" s="2">
        <v>580594112</v>
      </c>
      <c r="D10" s="22">
        <v>178893000</v>
      </c>
      <c r="E10" s="2">
        <f t="shared" si="0"/>
        <v>29418950936</v>
      </c>
      <c r="F10" s="22">
        <v>19507057831</v>
      </c>
      <c r="G10" s="22">
        <v>610317061</v>
      </c>
      <c r="H10" s="2">
        <f>E10-F10</f>
        <v>9911893105</v>
      </c>
    </row>
    <row r="11" spans="1:8" x14ac:dyDescent="0.35">
      <c r="A11" s="13" t="s">
        <v>114</v>
      </c>
      <c r="B11" s="22">
        <v>1283719021</v>
      </c>
      <c r="C11" s="2">
        <v>28255580</v>
      </c>
      <c r="D11" s="22">
        <v>20595600</v>
      </c>
      <c r="E11" s="2">
        <f t="shared" si="0"/>
        <v>1291379001</v>
      </c>
      <c r="F11" s="22">
        <v>1124291188</v>
      </c>
      <c r="G11" s="22">
        <v>10729112</v>
      </c>
      <c r="H11" s="2">
        <f t="shared" si="1"/>
        <v>167087813</v>
      </c>
    </row>
    <row r="12" spans="1:8" x14ac:dyDescent="0.35">
      <c r="A12" s="13" t="s">
        <v>115</v>
      </c>
      <c r="B12" s="22">
        <v>0</v>
      </c>
      <c r="C12" s="2">
        <v>0</v>
      </c>
      <c r="D12" s="22">
        <v>0</v>
      </c>
      <c r="E12" s="2">
        <f t="shared" si="0"/>
        <v>0</v>
      </c>
      <c r="F12" s="22">
        <v>0</v>
      </c>
      <c r="G12" s="22">
        <v>0</v>
      </c>
      <c r="H12" s="2">
        <f t="shared" si="1"/>
        <v>0</v>
      </c>
    </row>
    <row r="13" spans="1:8" x14ac:dyDescent="0.35">
      <c r="A13" s="13" t="s">
        <v>116</v>
      </c>
      <c r="B13" s="22">
        <v>0</v>
      </c>
      <c r="C13" s="2">
        <v>0</v>
      </c>
      <c r="D13" s="22">
        <v>0</v>
      </c>
      <c r="E13" s="2">
        <f t="shared" si="0"/>
        <v>0</v>
      </c>
      <c r="F13" s="22">
        <v>0</v>
      </c>
      <c r="G13" s="22">
        <v>0</v>
      </c>
      <c r="H13" s="2">
        <f t="shared" si="1"/>
        <v>0</v>
      </c>
    </row>
    <row r="14" spans="1:8" x14ac:dyDescent="0.35">
      <c r="A14" s="13" t="s">
        <v>117</v>
      </c>
      <c r="B14" s="22">
        <v>0</v>
      </c>
      <c r="C14" s="2">
        <v>0</v>
      </c>
      <c r="D14" s="22">
        <v>0</v>
      </c>
      <c r="E14" s="2">
        <f t="shared" si="0"/>
        <v>0</v>
      </c>
      <c r="F14" s="22">
        <v>0</v>
      </c>
      <c r="G14" s="22">
        <v>0</v>
      </c>
      <c r="H14" s="2">
        <f t="shared" si="1"/>
        <v>0</v>
      </c>
    </row>
    <row r="15" spans="1:8" x14ac:dyDescent="0.35">
      <c r="A15" s="13" t="s">
        <v>137</v>
      </c>
      <c r="B15" s="22">
        <v>0</v>
      </c>
      <c r="C15" s="2">
        <v>0</v>
      </c>
      <c r="D15" s="22">
        <v>0</v>
      </c>
      <c r="E15" s="2">
        <f t="shared" si="0"/>
        <v>0</v>
      </c>
      <c r="F15" s="22">
        <v>0</v>
      </c>
      <c r="G15" s="22">
        <v>0</v>
      </c>
      <c r="H15" s="2">
        <f t="shared" si="1"/>
        <v>0</v>
      </c>
    </row>
    <row r="16" spans="1:8" x14ac:dyDescent="0.35">
      <c r="A16" s="13" t="s">
        <v>118</v>
      </c>
      <c r="B16" s="22">
        <v>32182920</v>
      </c>
      <c r="C16" s="2">
        <v>26050200</v>
      </c>
      <c r="D16" s="22">
        <v>19191600</v>
      </c>
      <c r="E16" s="2">
        <f t="shared" si="0"/>
        <v>39041520</v>
      </c>
      <c r="F16" s="22">
        <v>0</v>
      </c>
      <c r="G16" s="22">
        <v>0</v>
      </c>
      <c r="H16" s="2">
        <f>E16-F16</f>
        <v>39041520</v>
      </c>
    </row>
    <row r="17" spans="1:8" x14ac:dyDescent="0.35">
      <c r="A17" s="13" t="s">
        <v>119</v>
      </c>
      <c r="B17" s="22">
        <f>SUM(B18:B22)</f>
        <v>31971537175</v>
      </c>
      <c r="C17" s="2">
        <f>SUM(C18:C22)</f>
        <v>525904105</v>
      </c>
      <c r="D17" s="22">
        <f>SUM(D18:D22)</f>
        <v>38566366</v>
      </c>
      <c r="E17" s="2">
        <f t="shared" si="0"/>
        <v>32458874914</v>
      </c>
      <c r="F17" s="22">
        <f>SUM(F18:F22)</f>
        <v>15058428031</v>
      </c>
      <c r="G17" s="22">
        <f>SUM(G18:G22)</f>
        <v>474988407</v>
      </c>
      <c r="H17" s="2">
        <f t="shared" si="1"/>
        <v>17400446883</v>
      </c>
    </row>
    <row r="18" spans="1:8" x14ac:dyDescent="0.35">
      <c r="A18" s="13" t="s">
        <v>111</v>
      </c>
      <c r="B18" s="22">
        <v>8797173856</v>
      </c>
      <c r="C18" s="22">
        <f>48007207+714901+157596+16</f>
        <v>48879720</v>
      </c>
      <c r="D18" s="22">
        <v>3</v>
      </c>
      <c r="E18" s="2">
        <f t="shared" si="0"/>
        <v>8846053573</v>
      </c>
      <c r="F18" s="22">
        <v>0</v>
      </c>
      <c r="G18" s="22">
        <v>0</v>
      </c>
      <c r="H18" s="22">
        <f t="shared" si="1"/>
        <v>8846053573</v>
      </c>
    </row>
    <row r="19" spans="1:8" x14ac:dyDescent="0.35">
      <c r="A19" s="13" t="s">
        <v>113</v>
      </c>
      <c r="B19" s="22">
        <v>0</v>
      </c>
      <c r="C19" s="2">
        <v>0</v>
      </c>
      <c r="D19" s="22">
        <v>0</v>
      </c>
      <c r="E19" s="2">
        <f t="shared" si="0"/>
        <v>0</v>
      </c>
      <c r="F19" s="22">
        <v>0</v>
      </c>
      <c r="G19" s="22">
        <v>0</v>
      </c>
      <c r="H19" s="2">
        <f t="shared" si="1"/>
        <v>0</v>
      </c>
    </row>
    <row r="20" spans="1:8" x14ac:dyDescent="0.35">
      <c r="A20" s="13" t="s">
        <v>114</v>
      </c>
      <c r="B20" s="22">
        <v>23079850592</v>
      </c>
      <c r="C20" s="2">
        <v>394833714</v>
      </c>
      <c r="D20" s="22">
        <v>0</v>
      </c>
      <c r="E20" s="2">
        <f t="shared" si="0"/>
        <v>23474684306</v>
      </c>
      <c r="F20" s="22">
        <v>15058428031</v>
      </c>
      <c r="G20" s="22">
        <v>474988407</v>
      </c>
      <c r="H20" s="2">
        <f>E20-F20</f>
        <v>8416256275</v>
      </c>
    </row>
    <row r="21" spans="1:8" x14ac:dyDescent="0.35">
      <c r="A21" s="13" t="s">
        <v>137</v>
      </c>
      <c r="B21" s="22">
        <v>0</v>
      </c>
      <c r="C21" s="2">
        <v>0</v>
      </c>
      <c r="D21" s="22">
        <v>0</v>
      </c>
      <c r="E21" s="2">
        <f t="shared" si="0"/>
        <v>0</v>
      </c>
      <c r="F21" s="22">
        <v>0</v>
      </c>
      <c r="G21" s="22">
        <v>0</v>
      </c>
      <c r="H21" s="2">
        <f t="shared" si="1"/>
        <v>0</v>
      </c>
    </row>
    <row r="22" spans="1:8" x14ac:dyDescent="0.35">
      <c r="A22" s="13" t="s">
        <v>118</v>
      </c>
      <c r="B22" s="22">
        <v>94512727</v>
      </c>
      <c r="C22" s="22">
        <v>82190671</v>
      </c>
      <c r="D22" s="22">
        <v>38566363</v>
      </c>
      <c r="E22" s="2">
        <f>B22+C22-D22</f>
        <v>138137035</v>
      </c>
      <c r="F22" s="22">
        <v>0</v>
      </c>
      <c r="G22" s="22">
        <v>0</v>
      </c>
      <c r="H22" s="2">
        <f>E22-F22</f>
        <v>138137035</v>
      </c>
    </row>
    <row r="23" spans="1:8" x14ac:dyDescent="0.35">
      <c r="A23" s="13" t="s">
        <v>120</v>
      </c>
      <c r="B23" s="22">
        <v>1060049050</v>
      </c>
      <c r="C23" s="22">
        <v>20837940</v>
      </c>
      <c r="D23" s="22">
        <f>16188691+6600000+6284563</f>
        <v>29073254</v>
      </c>
      <c r="E23" s="2">
        <f t="shared" si="0"/>
        <v>1051813736</v>
      </c>
      <c r="F23" s="22">
        <v>614249006</v>
      </c>
      <c r="G23" s="22">
        <v>126590279</v>
      </c>
      <c r="H23" s="22">
        <f>E23-F23</f>
        <v>437564730</v>
      </c>
    </row>
    <row r="24" spans="1:8" x14ac:dyDescent="0.35">
      <c r="A24" s="13" t="s">
        <v>9</v>
      </c>
      <c r="B24" s="22">
        <f>B7+B17+B23</f>
        <v>77713813190</v>
      </c>
      <c r="C24" s="2">
        <f>C7+C17+C23</f>
        <v>1254986236</v>
      </c>
      <c r="D24" s="22">
        <f>D7+D17+D23</f>
        <v>304518288</v>
      </c>
      <c r="E24" s="2">
        <f>B24+C24-D24</f>
        <v>78664281138</v>
      </c>
      <c r="F24" s="22">
        <f>F7+F17+F23</f>
        <v>36304026056</v>
      </c>
      <c r="G24" s="22">
        <f>G7+G17+G23</f>
        <v>1222624859</v>
      </c>
      <c r="H24" s="2">
        <f t="shared" si="1"/>
        <v>42360255082</v>
      </c>
    </row>
    <row r="25" spans="1:8" x14ac:dyDescent="0.35">
      <c r="B25" s="23"/>
      <c r="C25" s="23"/>
      <c r="D25" s="23"/>
      <c r="E25" s="23"/>
      <c r="G25" s="23"/>
    </row>
    <row r="26" spans="1:8" x14ac:dyDescent="0.35">
      <c r="B26" s="23"/>
      <c r="C26" s="23"/>
      <c r="D26" s="23"/>
      <c r="E26" s="23"/>
    </row>
    <row r="28" spans="1:8" x14ac:dyDescent="0.35">
      <c r="C28" s="24"/>
      <c r="D28" s="25"/>
    </row>
    <row r="31" spans="1:8" x14ac:dyDescent="0.35">
      <c r="C31" s="1"/>
    </row>
  </sheetData>
  <mergeCells count="3">
    <mergeCell ref="A3:B3"/>
    <mergeCell ref="A4:B4"/>
    <mergeCell ref="A5:B5"/>
  </mergeCells>
  <phoneticPr fontId="1"/>
  <pageMargins left="0.59055118110236227" right="0.39370078740157483" top="0.39370078740157483" bottom="0.39370078740157483" header="0.19685039370078741" footer="0.19685039370078741"/>
  <pageSetup paperSize="9" scale="88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72C4"/>
    <pageSetUpPr fitToPage="1"/>
  </sheetPr>
  <dimension ref="A1:E31"/>
  <sheetViews>
    <sheetView workbookViewId="0">
      <selection activeCell="B6" sqref="B6"/>
    </sheetView>
  </sheetViews>
  <sheetFormatPr defaultColWidth="8.875" defaultRowHeight="15.75" x14ac:dyDescent="0.35"/>
  <cols>
    <col min="1" max="1" width="25.875" style="8" customWidth="1"/>
    <col min="2" max="2" width="28.875" style="8" bestFit="1" customWidth="1"/>
    <col min="3" max="3" width="23.875" style="8" bestFit="1" customWidth="1"/>
    <col min="4" max="4" width="16.875" style="8" customWidth="1"/>
    <col min="5" max="5" width="45.5" style="8" bestFit="1" customWidth="1"/>
    <col min="6" max="6" width="11.5" style="8" bestFit="1" customWidth="1"/>
    <col min="7" max="16384" width="8.875" style="8"/>
  </cols>
  <sheetData>
    <row r="1" spans="1:5" ht="19.5" x14ac:dyDescent="0.4">
      <c r="A1" s="76" t="s">
        <v>196</v>
      </c>
      <c r="B1" s="76"/>
    </row>
    <row r="2" spans="1:5" ht="19.5" x14ac:dyDescent="0.4">
      <c r="A2" s="26" t="s">
        <v>197</v>
      </c>
      <c r="E2" s="27" t="s">
        <v>24</v>
      </c>
    </row>
    <row r="3" spans="1:5" ht="22.5" customHeight="1" x14ac:dyDescent="0.35">
      <c r="A3" s="11" t="s">
        <v>80</v>
      </c>
      <c r="B3" s="11" t="s">
        <v>86</v>
      </c>
      <c r="C3" s="11" t="s">
        <v>87</v>
      </c>
      <c r="D3" s="11" t="s">
        <v>88</v>
      </c>
      <c r="E3" s="11" t="s">
        <v>89</v>
      </c>
    </row>
    <row r="4" spans="1:5" s="1" customFormat="1" ht="18" customHeight="1" x14ac:dyDescent="0.35">
      <c r="A4" s="91" t="s">
        <v>90</v>
      </c>
      <c r="B4" s="13" t="s">
        <v>211</v>
      </c>
      <c r="C4" s="13" t="s">
        <v>212</v>
      </c>
      <c r="D4" s="2">
        <v>86250000</v>
      </c>
      <c r="E4" s="38" t="s">
        <v>213</v>
      </c>
    </row>
    <row r="5" spans="1:5" s="1" customFormat="1" ht="18" customHeight="1" x14ac:dyDescent="0.35">
      <c r="A5" s="91"/>
      <c r="B5" s="13" t="s">
        <v>214</v>
      </c>
      <c r="C5" s="13" t="s">
        <v>223</v>
      </c>
      <c r="D5" s="2">
        <v>5056000</v>
      </c>
      <c r="E5" s="38" t="s">
        <v>215</v>
      </c>
    </row>
    <row r="6" spans="1:5" s="1" customFormat="1" ht="18" customHeight="1" x14ac:dyDescent="0.35">
      <c r="A6" s="91"/>
      <c r="B6" s="39" t="s">
        <v>224</v>
      </c>
      <c r="C6" s="39" t="s">
        <v>223</v>
      </c>
      <c r="D6" s="22">
        <v>39473000</v>
      </c>
      <c r="E6" s="40" t="s">
        <v>225</v>
      </c>
    </row>
    <row r="7" spans="1:5" s="1" customFormat="1" ht="18" customHeight="1" x14ac:dyDescent="0.35">
      <c r="A7" s="91"/>
      <c r="B7" s="13" t="s">
        <v>208</v>
      </c>
      <c r="C7" s="13"/>
      <c r="D7" s="2">
        <v>388293920</v>
      </c>
      <c r="E7" s="38"/>
    </row>
    <row r="8" spans="1:5" s="1" customFormat="1" ht="18" customHeight="1" x14ac:dyDescent="0.35">
      <c r="A8" s="92"/>
      <c r="B8" s="12" t="s">
        <v>91</v>
      </c>
      <c r="C8" s="5"/>
      <c r="D8" s="2">
        <f>SUM(D4:D7)</f>
        <v>519072920</v>
      </c>
      <c r="E8" s="41"/>
    </row>
    <row r="9" spans="1:5" s="1" customFormat="1" ht="18" customHeight="1" x14ac:dyDescent="0.35">
      <c r="A9" s="93" t="s">
        <v>92</v>
      </c>
      <c r="B9" s="13" t="s">
        <v>157</v>
      </c>
      <c r="C9" s="13" t="s">
        <v>156</v>
      </c>
      <c r="D9" s="2">
        <v>533092232</v>
      </c>
      <c r="E9" s="38" t="s">
        <v>165</v>
      </c>
    </row>
    <row r="10" spans="1:5" s="1" customFormat="1" ht="18" customHeight="1" x14ac:dyDescent="0.35">
      <c r="A10" s="93"/>
      <c r="B10" s="39" t="s">
        <v>168</v>
      </c>
      <c r="C10" s="39" t="s">
        <v>164</v>
      </c>
      <c r="D10" s="22">
        <v>360800360</v>
      </c>
      <c r="E10" s="40" t="s">
        <v>169</v>
      </c>
    </row>
    <row r="11" spans="1:5" s="1" customFormat="1" ht="18" customHeight="1" x14ac:dyDescent="0.35">
      <c r="A11" s="93"/>
      <c r="B11" s="13" t="s">
        <v>160</v>
      </c>
      <c r="C11" s="13" t="s">
        <v>159</v>
      </c>
      <c r="D11" s="2">
        <v>325326571</v>
      </c>
      <c r="E11" s="38" t="s">
        <v>167</v>
      </c>
    </row>
    <row r="12" spans="1:5" s="1" customFormat="1" ht="18" customHeight="1" x14ac:dyDescent="0.35">
      <c r="A12" s="93"/>
      <c r="B12" s="13" t="s">
        <v>207</v>
      </c>
      <c r="C12" s="13" t="s">
        <v>205</v>
      </c>
      <c r="D12" s="2">
        <v>368540000</v>
      </c>
      <c r="E12" s="38" t="s">
        <v>206</v>
      </c>
    </row>
    <row r="13" spans="1:5" s="1" customFormat="1" ht="18" customHeight="1" x14ac:dyDescent="0.35">
      <c r="A13" s="93"/>
      <c r="B13" s="13" t="s">
        <v>158</v>
      </c>
      <c r="C13" s="13" t="s">
        <v>158</v>
      </c>
      <c r="D13" s="2">
        <v>198127000</v>
      </c>
      <c r="E13" s="38" t="s">
        <v>166</v>
      </c>
    </row>
    <row r="14" spans="1:5" s="1" customFormat="1" ht="18" customHeight="1" x14ac:dyDescent="0.35">
      <c r="A14" s="93"/>
      <c r="B14" s="39" t="s">
        <v>161</v>
      </c>
      <c r="C14" s="39" t="s">
        <v>162</v>
      </c>
      <c r="D14" s="22">
        <v>30041200</v>
      </c>
      <c r="E14" s="40" t="s">
        <v>170</v>
      </c>
    </row>
    <row r="15" spans="1:5" s="1" customFormat="1" ht="18" customHeight="1" x14ac:dyDescent="0.35">
      <c r="A15" s="93"/>
      <c r="B15" s="13" t="s">
        <v>163</v>
      </c>
      <c r="C15" s="13"/>
      <c r="D15" s="2">
        <v>405313604</v>
      </c>
      <c r="E15" s="2"/>
    </row>
    <row r="16" spans="1:5" s="1" customFormat="1" ht="18" customHeight="1" x14ac:dyDescent="0.35">
      <c r="A16" s="92"/>
      <c r="B16" s="12" t="s">
        <v>91</v>
      </c>
      <c r="C16" s="5"/>
      <c r="D16" s="2">
        <f>SUM(D9:D15)</f>
        <v>2221240967</v>
      </c>
      <c r="E16" s="5"/>
    </row>
    <row r="17" spans="1:5" s="1" customFormat="1" ht="18" customHeight="1" x14ac:dyDescent="0.35">
      <c r="A17" s="12" t="s">
        <v>209</v>
      </c>
      <c r="B17" s="5"/>
      <c r="C17" s="5"/>
      <c r="D17" s="2">
        <f>SUM(D8,D16)</f>
        <v>2740313887</v>
      </c>
      <c r="E17" s="5"/>
    </row>
    <row r="31" spans="1:5" x14ac:dyDescent="0.35">
      <c r="C31" s="1"/>
    </row>
  </sheetData>
  <sortState ref="B9:E14">
    <sortCondition descending="1" ref="D9:D14"/>
  </sortState>
  <mergeCells count="3">
    <mergeCell ref="A4:A8"/>
    <mergeCell ref="A9:A16"/>
    <mergeCell ref="A1:B1"/>
  </mergeCells>
  <phoneticPr fontId="1"/>
  <pageMargins left="0.59055118110236227" right="0.39370078740157483" top="0.39370078740157483" bottom="0.39370078740157483" header="0.19685039370078741" footer="0.19685039370078741"/>
  <pageSetup paperSize="9" scale="8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72C4"/>
    <pageSetUpPr fitToPage="1"/>
  </sheetPr>
  <dimension ref="A1:I31"/>
  <sheetViews>
    <sheetView workbookViewId="0">
      <selection activeCell="B27" sqref="B27"/>
    </sheetView>
  </sheetViews>
  <sheetFormatPr defaultColWidth="8.875" defaultRowHeight="15.75" x14ac:dyDescent="0.35"/>
  <cols>
    <col min="1" max="1" width="7.5" style="8" bestFit="1" customWidth="1"/>
    <col min="2" max="2" width="10.5" style="8" bestFit="1" customWidth="1"/>
    <col min="3" max="3" width="6" style="8" bestFit="1" customWidth="1"/>
    <col min="4" max="4" width="9" style="8" bestFit="1" customWidth="1"/>
    <col min="5" max="5" width="12.5" style="8" bestFit="1" customWidth="1"/>
    <col min="6" max="7" width="11.75" style="8" bestFit="1" customWidth="1"/>
    <col min="8" max="9" width="8.875" style="8"/>
    <col min="10" max="10" width="10.5" style="8" bestFit="1" customWidth="1"/>
    <col min="11" max="11" width="11.5" style="8" bestFit="1" customWidth="1"/>
    <col min="12" max="16384" width="8.875" style="8"/>
  </cols>
  <sheetData>
    <row r="1" spans="1:6" ht="19.5" x14ac:dyDescent="0.4">
      <c r="A1" s="76" t="s">
        <v>198</v>
      </c>
      <c r="B1" s="76"/>
      <c r="C1" s="76"/>
      <c r="D1" s="76"/>
      <c r="E1" s="76"/>
      <c r="F1" s="76"/>
    </row>
    <row r="2" spans="1:6" ht="19.5" x14ac:dyDescent="0.4">
      <c r="A2" s="76" t="s">
        <v>199</v>
      </c>
      <c r="B2" s="76"/>
      <c r="E2" s="34" t="s">
        <v>24</v>
      </c>
    </row>
    <row r="3" spans="1:6" ht="22.5" customHeight="1" x14ac:dyDescent="0.35">
      <c r="A3" s="11" t="s">
        <v>93</v>
      </c>
      <c r="B3" s="11" t="s">
        <v>80</v>
      </c>
      <c r="C3" s="79" t="s">
        <v>94</v>
      </c>
      <c r="D3" s="79"/>
      <c r="E3" s="11" t="s">
        <v>88</v>
      </c>
    </row>
    <row r="4" spans="1:6" ht="18" customHeight="1" x14ac:dyDescent="0.35">
      <c r="A4" s="92" t="s">
        <v>171</v>
      </c>
      <c r="B4" s="92" t="s">
        <v>95</v>
      </c>
      <c r="C4" s="93" t="s">
        <v>172</v>
      </c>
      <c r="D4" s="94"/>
      <c r="E4" s="3">
        <v>6662045502</v>
      </c>
    </row>
    <row r="5" spans="1:6" ht="18" customHeight="1" x14ac:dyDescent="0.35">
      <c r="A5" s="92"/>
      <c r="B5" s="92"/>
      <c r="C5" s="93" t="s">
        <v>173</v>
      </c>
      <c r="D5" s="94"/>
      <c r="E5" s="3">
        <v>100820010</v>
      </c>
    </row>
    <row r="6" spans="1:6" ht="18" customHeight="1" x14ac:dyDescent="0.35">
      <c r="A6" s="92"/>
      <c r="B6" s="92"/>
      <c r="C6" s="93" t="s">
        <v>174</v>
      </c>
      <c r="D6" s="94"/>
      <c r="E6" s="3">
        <v>610679000</v>
      </c>
    </row>
    <row r="7" spans="1:6" ht="18" customHeight="1" x14ac:dyDescent="0.35">
      <c r="A7" s="92"/>
      <c r="B7" s="92"/>
      <c r="C7" s="93" t="s">
        <v>175</v>
      </c>
      <c r="D7" s="94"/>
      <c r="E7" s="3">
        <v>700734000</v>
      </c>
    </row>
    <row r="8" spans="1:6" ht="18" customHeight="1" x14ac:dyDescent="0.35">
      <c r="A8" s="92"/>
      <c r="B8" s="92"/>
      <c r="C8" s="93" t="s">
        <v>176</v>
      </c>
      <c r="D8" s="94"/>
      <c r="E8" s="3">
        <v>8009958</v>
      </c>
    </row>
    <row r="9" spans="1:6" ht="18" customHeight="1" x14ac:dyDescent="0.35">
      <c r="A9" s="92"/>
      <c r="B9" s="92"/>
      <c r="C9" s="93" t="s">
        <v>163</v>
      </c>
      <c r="D9" s="94"/>
      <c r="E9" s="3">
        <v>341957871</v>
      </c>
    </row>
    <row r="10" spans="1:6" ht="18" customHeight="1" x14ac:dyDescent="0.35">
      <c r="A10" s="92"/>
      <c r="B10" s="92"/>
      <c r="C10" s="92" t="s">
        <v>38</v>
      </c>
      <c r="D10" s="94"/>
      <c r="E10" s="3">
        <f>SUM(E4:E9)</f>
        <v>8424246341</v>
      </c>
    </row>
    <row r="11" spans="1:6" ht="18" customHeight="1" x14ac:dyDescent="0.35">
      <c r="A11" s="92"/>
      <c r="B11" s="92" t="s">
        <v>96</v>
      </c>
      <c r="C11" s="95" t="s">
        <v>97</v>
      </c>
      <c r="D11" s="13" t="s">
        <v>101</v>
      </c>
      <c r="E11" s="3">
        <v>170346355</v>
      </c>
      <c r="F11" s="1"/>
    </row>
    <row r="12" spans="1:6" ht="18" customHeight="1" x14ac:dyDescent="0.35">
      <c r="A12" s="92"/>
      <c r="B12" s="92"/>
      <c r="C12" s="92"/>
      <c r="D12" s="13" t="s">
        <v>102</v>
      </c>
      <c r="E12" s="35">
        <v>18298556</v>
      </c>
      <c r="F12" s="1"/>
    </row>
    <row r="13" spans="1:6" ht="18" customHeight="1" x14ac:dyDescent="0.35">
      <c r="A13" s="92"/>
      <c r="B13" s="92"/>
      <c r="C13" s="92"/>
      <c r="D13" s="12" t="s">
        <v>91</v>
      </c>
      <c r="E13" s="3">
        <f>SUM(E11:E12)</f>
        <v>188644911</v>
      </c>
    </row>
    <row r="14" spans="1:6" ht="18" customHeight="1" x14ac:dyDescent="0.35">
      <c r="A14" s="92"/>
      <c r="B14" s="92"/>
      <c r="C14" s="95" t="s">
        <v>98</v>
      </c>
      <c r="D14" s="13" t="s">
        <v>101</v>
      </c>
      <c r="E14" s="3">
        <v>2010381934</v>
      </c>
    </row>
    <row r="15" spans="1:6" ht="18" customHeight="1" x14ac:dyDescent="0.35">
      <c r="A15" s="92"/>
      <c r="B15" s="92"/>
      <c r="C15" s="92"/>
      <c r="D15" s="13" t="s">
        <v>102</v>
      </c>
      <c r="E15" s="3">
        <v>215954648</v>
      </c>
    </row>
    <row r="16" spans="1:6" ht="18" customHeight="1" x14ac:dyDescent="0.35">
      <c r="A16" s="92"/>
      <c r="B16" s="92"/>
      <c r="C16" s="92"/>
      <c r="D16" s="12" t="s">
        <v>91</v>
      </c>
      <c r="E16" s="3">
        <f>SUM(E14:E15)</f>
        <v>2226336582</v>
      </c>
    </row>
    <row r="17" spans="1:9" ht="18" customHeight="1" x14ac:dyDescent="0.35">
      <c r="A17" s="94"/>
      <c r="B17" s="94"/>
      <c r="C17" s="92" t="s">
        <v>38</v>
      </c>
      <c r="D17" s="94"/>
      <c r="E17" s="3">
        <f>SUM(E13,E16)</f>
        <v>2414981493</v>
      </c>
    </row>
    <row r="18" spans="1:9" ht="18" customHeight="1" x14ac:dyDescent="0.35">
      <c r="A18" s="94"/>
      <c r="B18" s="92" t="s">
        <v>9</v>
      </c>
      <c r="C18" s="94"/>
      <c r="D18" s="94"/>
      <c r="E18" s="3">
        <f>SUM(E10,E17)</f>
        <v>10839227834</v>
      </c>
    </row>
    <row r="22" spans="1:9" s="36" customFormat="1" x14ac:dyDescent="0.35"/>
    <row r="23" spans="1:9" s="36" customFormat="1" x14ac:dyDescent="0.35"/>
    <row r="24" spans="1:9" s="36" customFormat="1" x14ac:dyDescent="0.35"/>
    <row r="25" spans="1:9" s="36" customFormat="1" x14ac:dyDescent="0.35">
      <c r="H25" s="37"/>
      <c r="I25" s="37"/>
    </row>
    <row r="26" spans="1:9" s="36" customFormat="1" x14ac:dyDescent="0.35"/>
    <row r="27" spans="1:9" s="36" customFormat="1" x14ac:dyDescent="0.35"/>
    <row r="28" spans="1:9" s="36" customFormat="1" x14ac:dyDescent="0.35"/>
    <row r="31" spans="1:9" x14ac:dyDescent="0.35">
      <c r="C31" s="1"/>
    </row>
  </sheetData>
  <mergeCells count="17">
    <mergeCell ref="A2:B2"/>
    <mergeCell ref="A1:F1"/>
    <mergeCell ref="C14:C16"/>
    <mergeCell ref="C17:D17"/>
    <mergeCell ref="B18:D18"/>
    <mergeCell ref="C3:D3"/>
    <mergeCell ref="A4:A18"/>
    <mergeCell ref="B4:B10"/>
    <mergeCell ref="C4:D4"/>
    <mergeCell ref="C10:D10"/>
    <mergeCell ref="B11:B17"/>
    <mergeCell ref="C11:C13"/>
    <mergeCell ref="C7:D7"/>
    <mergeCell ref="C5:D5"/>
    <mergeCell ref="C6:D6"/>
    <mergeCell ref="C8:D8"/>
    <mergeCell ref="C9:D9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31"/>
  <sheetViews>
    <sheetView zoomScaleNormal="100" workbookViewId="0">
      <selection activeCell="B6" sqref="B6"/>
    </sheetView>
  </sheetViews>
  <sheetFormatPr defaultColWidth="8.875" defaultRowHeight="20.25" customHeight="1" x14ac:dyDescent="0.4"/>
  <cols>
    <col min="1" max="1" width="23.375" style="29" customWidth="1"/>
    <col min="2" max="6" width="20.875" style="29" customWidth="1"/>
    <col min="7" max="7" width="12.875" style="29" bestFit="1" customWidth="1"/>
    <col min="8" max="8" width="12.125" style="29" bestFit="1" customWidth="1"/>
    <col min="9" max="16384" width="8.875" style="29"/>
  </cols>
  <sheetData>
    <row r="1" spans="1:6" ht="20.25" customHeight="1" x14ac:dyDescent="0.4">
      <c r="A1" s="28" t="s">
        <v>200</v>
      </c>
      <c r="B1" s="28"/>
      <c r="C1" s="28"/>
      <c r="D1" s="28"/>
      <c r="E1" s="28"/>
      <c r="F1" s="19" t="s">
        <v>99</v>
      </c>
    </row>
    <row r="2" spans="1:6" ht="20.25" customHeight="1" x14ac:dyDescent="0.4">
      <c r="A2" s="96" t="s">
        <v>80</v>
      </c>
      <c r="B2" s="98" t="s">
        <v>88</v>
      </c>
      <c r="C2" s="98" t="s">
        <v>128</v>
      </c>
      <c r="D2" s="98"/>
      <c r="E2" s="98"/>
      <c r="F2" s="98"/>
    </row>
    <row r="3" spans="1:6" ht="20.25" customHeight="1" x14ac:dyDescent="0.4">
      <c r="A3" s="96"/>
      <c r="B3" s="98"/>
      <c r="C3" s="98" t="s">
        <v>96</v>
      </c>
      <c r="D3" s="98" t="s">
        <v>129</v>
      </c>
      <c r="E3" s="98" t="s">
        <v>95</v>
      </c>
      <c r="F3" s="98" t="s">
        <v>29</v>
      </c>
    </row>
    <row r="4" spans="1:6" ht="20.25" customHeight="1" thickBot="1" x14ac:dyDescent="0.45">
      <c r="A4" s="97"/>
      <c r="B4" s="99"/>
      <c r="C4" s="99"/>
      <c r="D4" s="99"/>
      <c r="E4" s="99"/>
      <c r="F4" s="99"/>
    </row>
    <row r="5" spans="1:6" ht="20.25" customHeight="1" thickTop="1" x14ac:dyDescent="0.4">
      <c r="A5" s="30" t="s">
        <v>100</v>
      </c>
      <c r="B5" s="31">
        <v>10967008447</v>
      </c>
      <c r="C5" s="31">
        <f>C9-C8-C7-C6</f>
        <v>2226336502</v>
      </c>
      <c r="D5" s="31">
        <f>+D9-D6</f>
        <v>902526673</v>
      </c>
      <c r="E5" s="31">
        <f>+E9-E6-E7</f>
        <v>6172733719</v>
      </c>
      <c r="F5" s="31">
        <f>+B5-C5-D5-E5</f>
        <v>1665411553</v>
      </c>
    </row>
    <row r="6" spans="1:6" ht="20.25" customHeight="1" x14ac:dyDescent="0.4">
      <c r="A6" s="30" t="s">
        <v>130</v>
      </c>
      <c r="B6" s="31">
        <v>1221340361</v>
      </c>
      <c r="C6" s="31">
        <v>188644991</v>
      </c>
      <c r="D6" s="31">
        <v>425673327</v>
      </c>
      <c r="E6" s="31">
        <f>B6-C6-D6</f>
        <v>607022043</v>
      </c>
      <c r="F6" s="31">
        <v>0</v>
      </c>
    </row>
    <row r="7" spans="1:6" ht="20.25" customHeight="1" x14ac:dyDescent="0.4">
      <c r="A7" s="30" t="s">
        <v>131</v>
      </c>
      <c r="B7" s="31">
        <v>755271435</v>
      </c>
      <c r="C7" s="31">
        <v>0</v>
      </c>
      <c r="D7" s="31">
        <v>0</v>
      </c>
      <c r="E7" s="31">
        <f>B7</f>
        <v>755271435</v>
      </c>
      <c r="F7" s="31">
        <v>0</v>
      </c>
    </row>
    <row r="8" spans="1:6" ht="20.25" customHeight="1" x14ac:dyDescent="0.4">
      <c r="A8" s="30" t="s">
        <v>29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</row>
    <row r="9" spans="1:6" ht="20.25" customHeight="1" x14ac:dyDescent="0.4">
      <c r="A9" s="32" t="s">
        <v>9</v>
      </c>
      <c r="B9" s="31">
        <f>SUM(B5:B8)</f>
        <v>12943620243</v>
      </c>
      <c r="C9" s="31">
        <v>2414981493</v>
      </c>
      <c r="D9" s="31">
        <v>1328200000</v>
      </c>
      <c r="E9" s="31">
        <f>8424246341-889219144</f>
        <v>7535027197</v>
      </c>
      <c r="F9" s="31">
        <f t="shared" ref="F9" si="0">SUM(F5:F8)</f>
        <v>1665411553</v>
      </c>
    </row>
    <row r="10" spans="1:6" s="8" customFormat="1" ht="15.75" x14ac:dyDescent="0.35">
      <c r="B10" s="23"/>
      <c r="C10" s="23"/>
      <c r="D10" s="23"/>
      <c r="E10" s="23"/>
    </row>
    <row r="11" spans="1:6" s="8" customFormat="1" ht="15.75" x14ac:dyDescent="0.35">
      <c r="C11" s="23"/>
      <c r="D11" s="23"/>
      <c r="E11" s="33"/>
    </row>
    <row r="12" spans="1:6" s="8" customFormat="1" ht="20.25" customHeight="1" x14ac:dyDescent="0.35">
      <c r="C12" s="23"/>
    </row>
    <row r="13" spans="1:6" ht="20.25" customHeight="1" x14ac:dyDescent="0.4">
      <c r="C13" s="8"/>
    </row>
    <row r="31" spans="3:3" ht="20.25" customHeight="1" x14ac:dyDescent="0.4">
      <c r="C31" s="1"/>
    </row>
  </sheetData>
  <mergeCells count="7">
    <mergeCell ref="A2:A4"/>
    <mergeCell ref="B2:B4"/>
    <mergeCell ref="C2:F2"/>
    <mergeCell ref="C3:C4"/>
    <mergeCell ref="D3:D4"/>
    <mergeCell ref="E3:E4"/>
    <mergeCell ref="F3:F4"/>
  </mergeCells>
  <phoneticPr fontId="1"/>
  <pageMargins left="0.59055118110236227" right="0.39370078740157483" top="0.39370078740157483" bottom="0.39370078740157483" header="0.19685039370078741" footer="0.19685039370078741"/>
  <pageSetup paperSize="9" scale="98" orientation="landscape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D31"/>
  <sheetViews>
    <sheetView workbookViewId="0">
      <selection activeCell="B6" sqref="B6"/>
    </sheetView>
  </sheetViews>
  <sheetFormatPr defaultColWidth="8.875" defaultRowHeight="15.75" x14ac:dyDescent="0.35"/>
  <cols>
    <col min="1" max="1" width="18.625" style="8" bestFit="1" customWidth="1"/>
    <col min="2" max="2" width="40.875" style="8" customWidth="1"/>
    <col min="3" max="16384" width="8.875" style="8"/>
  </cols>
  <sheetData>
    <row r="1" spans="1:4" ht="19.5" x14ac:dyDescent="0.4">
      <c r="A1" s="76" t="s">
        <v>201</v>
      </c>
      <c r="B1" s="76"/>
      <c r="C1" s="76"/>
      <c r="D1" s="76"/>
    </row>
    <row r="2" spans="1:4" ht="19.5" x14ac:dyDescent="0.4">
      <c r="A2" s="26" t="s">
        <v>202</v>
      </c>
      <c r="B2" s="27" t="s">
        <v>24</v>
      </c>
    </row>
    <row r="3" spans="1:4" ht="22.5" customHeight="1" x14ac:dyDescent="0.35">
      <c r="A3" s="11" t="s">
        <v>25</v>
      </c>
      <c r="B3" s="11" t="s">
        <v>84</v>
      </c>
    </row>
    <row r="4" spans="1:4" ht="18" customHeight="1" x14ac:dyDescent="0.35">
      <c r="A4" s="4" t="s">
        <v>203</v>
      </c>
      <c r="B4" s="3">
        <v>547410436</v>
      </c>
    </row>
    <row r="5" spans="1:4" ht="18" customHeight="1" x14ac:dyDescent="0.35">
      <c r="A5" s="12" t="s">
        <v>9</v>
      </c>
      <c r="B5" s="2">
        <f>SUM(B4:B4)</f>
        <v>547410436</v>
      </c>
    </row>
    <row r="6" spans="1:4" x14ac:dyDescent="0.35">
      <c r="B6" s="23"/>
    </row>
    <row r="7" spans="1:4" x14ac:dyDescent="0.35">
      <c r="B7" s="23"/>
    </row>
    <row r="31" spans="3:3" x14ac:dyDescent="0.35">
      <c r="C31" s="1"/>
    </row>
  </sheetData>
  <mergeCells count="1">
    <mergeCell ref="A1:D1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72C4"/>
    <pageSetUpPr fitToPage="1"/>
  </sheetPr>
  <dimension ref="A2:I31"/>
  <sheetViews>
    <sheetView workbookViewId="0">
      <selection activeCell="B6" sqref="B6"/>
    </sheetView>
  </sheetViews>
  <sheetFormatPr defaultColWidth="8.875" defaultRowHeight="15.75" x14ac:dyDescent="0.35"/>
  <cols>
    <col min="1" max="1" width="22.375" style="8" customWidth="1"/>
    <col min="2" max="9" width="13.75" style="8" customWidth="1"/>
    <col min="10" max="10" width="15.875" style="8" customWidth="1"/>
    <col min="11" max="16384" width="8.875" style="8"/>
  </cols>
  <sheetData>
    <row r="2" spans="1:9" ht="19.5" x14ac:dyDescent="0.35">
      <c r="A2" s="77" t="s">
        <v>183</v>
      </c>
      <c r="B2" s="77"/>
      <c r="C2" s="77"/>
      <c r="D2" s="69"/>
      <c r="E2" s="69"/>
      <c r="F2" s="69"/>
      <c r="G2" s="69"/>
      <c r="H2" s="69"/>
      <c r="I2" s="27" t="s">
        <v>99</v>
      </c>
    </row>
    <row r="3" spans="1:9" ht="31.5" x14ac:dyDescent="0.35">
      <c r="A3" s="20" t="s">
        <v>80</v>
      </c>
      <c r="B3" s="21" t="s">
        <v>121</v>
      </c>
      <c r="C3" s="20" t="s">
        <v>122</v>
      </c>
      <c r="D3" s="20" t="s">
        <v>123</v>
      </c>
      <c r="E3" s="20" t="s">
        <v>124</v>
      </c>
      <c r="F3" s="20" t="s">
        <v>125</v>
      </c>
      <c r="G3" s="20" t="s">
        <v>126</v>
      </c>
      <c r="H3" s="20" t="s">
        <v>127</v>
      </c>
      <c r="I3" s="20" t="s">
        <v>9</v>
      </c>
    </row>
    <row r="4" spans="1:9" x14ac:dyDescent="0.35">
      <c r="A4" s="13" t="s">
        <v>110</v>
      </c>
      <c r="B4" s="22">
        <f>SUM(B5:B13)</f>
        <v>113977896</v>
      </c>
      <c r="C4" s="22">
        <f t="shared" ref="C4:H4" si="0">SUM(C5:C13)</f>
        <v>16908743998</v>
      </c>
      <c r="D4" s="22">
        <f t="shared" si="0"/>
        <v>3684135702</v>
      </c>
      <c r="E4" s="22">
        <f t="shared" si="0"/>
        <v>76806020</v>
      </c>
      <c r="F4" s="22">
        <f t="shared" si="0"/>
        <v>198673578</v>
      </c>
      <c r="G4" s="22">
        <f t="shared" si="0"/>
        <v>139656673</v>
      </c>
      <c r="H4" s="22">
        <f t="shared" si="0"/>
        <v>3400249602</v>
      </c>
      <c r="I4" s="22">
        <f>SUM(B4:H4)</f>
        <v>24522243469</v>
      </c>
    </row>
    <row r="5" spans="1:9" x14ac:dyDescent="0.35">
      <c r="A5" s="13" t="s">
        <v>111</v>
      </c>
      <c r="B5" s="22">
        <v>67928614</v>
      </c>
      <c r="C5" s="22">
        <v>10443369207</v>
      </c>
      <c r="D5" s="22">
        <v>1415517312</v>
      </c>
      <c r="E5" s="22">
        <v>73098772</v>
      </c>
      <c r="F5" s="22">
        <v>197792664</v>
      </c>
      <c r="G5" s="22">
        <v>27349819</v>
      </c>
      <c r="H5" s="22">
        <v>2179164643</v>
      </c>
      <c r="I5" s="22">
        <f t="shared" ref="I5:I21" si="1">SUM(B5:H5)</f>
        <v>14404221031</v>
      </c>
    </row>
    <row r="6" spans="1:9" x14ac:dyDescent="0.35">
      <c r="A6" s="13" t="s">
        <v>112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f t="shared" si="1"/>
        <v>0</v>
      </c>
    </row>
    <row r="7" spans="1:9" x14ac:dyDescent="0.35">
      <c r="A7" s="13" t="s">
        <v>113</v>
      </c>
      <c r="B7" s="22">
        <v>46049282</v>
      </c>
      <c r="C7" s="22">
        <v>6346956747</v>
      </c>
      <c r="D7" s="22">
        <v>2252832885</v>
      </c>
      <c r="E7" s="22">
        <v>3707248</v>
      </c>
      <c r="F7" s="22">
        <v>880914</v>
      </c>
      <c r="G7" s="22">
        <v>40381071</v>
      </c>
      <c r="H7" s="22">
        <v>1221084958</v>
      </c>
      <c r="I7" s="22">
        <f t="shared" si="1"/>
        <v>9911893105</v>
      </c>
    </row>
    <row r="8" spans="1:9" x14ac:dyDescent="0.35">
      <c r="A8" s="13" t="s">
        <v>114</v>
      </c>
      <c r="B8" s="22">
        <v>0</v>
      </c>
      <c r="C8" s="22">
        <v>95416724</v>
      </c>
      <c r="D8" s="22">
        <v>1138505</v>
      </c>
      <c r="E8" s="22">
        <v>0</v>
      </c>
      <c r="F8" s="22">
        <v>0</v>
      </c>
      <c r="G8" s="22">
        <v>70532583</v>
      </c>
      <c r="H8" s="22">
        <v>1</v>
      </c>
      <c r="I8" s="22">
        <f t="shared" si="1"/>
        <v>167087813</v>
      </c>
    </row>
    <row r="9" spans="1:9" x14ac:dyDescent="0.35">
      <c r="A9" s="13" t="s">
        <v>115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f t="shared" si="1"/>
        <v>0</v>
      </c>
    </row>
    <row r="10" spans="1:9" x14ac:dyDescent="0.35">
      <c r="A10" s="13" t="s">
        <v>116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f t="shared" si="1"/>
        <v>0</v>
      </c>
    </row>
    <row r="11" spans="1:9" x14ac:dyDescent="0.35">
      <c r="A11" s="13" t="s">
        <v>117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f t="shared" si="1"/>
        <v>0</v>
      </c>
    </row>
    <row r="12" spans="1:9" x14ac:dyDescent="0.35">
      <c r="A12" s="13" t="s">
        <v>138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f t="shared" si="1"/>
        <v>0</v>
      </c>
    </row>
    <row r="13" spans="1:9" x14ac:dyDescent="0.35">
      <c r="A13" s="13" t="s">
        <v>118</v>
      </c>
      <c r="B13" s="22">
        <v>0</v>
      </c>
      <c r="C13" s="22">
        <v>23001320</v>
      </c>
      <c r="D13" s="22">
        <v>14647000</v>
      </c>
      <c r="E13" s="22">
        <v>0</v>
      </c>
      <c r="F13" s="22">
        <v>0</v>
      </c>
      <c r="G13" s="22">
        <v>1393200</v>
      </c>
      <c r="H13" s="22">
        <v>0</v>
      </c>
      <c r="I13" s="22">
        <f t="shared" si="1"/>
        <v>39041520</v>
      </c>
    </row>
    <row r="14" spans="1:9" x14ac:dyDescent="0.35">
      <c r="A14" s="13" t="s">
        <v>119</v>
      </c>
      <c r="B14" s="22">
        <f>SUM(B15:B19)</f>
        <v>17341198956</v>
      </c>
      <c r="C14" s="22">
        <f>SUM(C15:C19)</f>
        <v>3163318</v>
      </c>
      <c r="D14" s="22">
        <f>SUM(D15:D19)</f>
        <v>55598578</v>
      </c>
      <c r="E14" s="22">
        <f t="shared" ref="E14:H14" si="2">SUM(E15:E19)</f>
        <v>0</v>
      </c>
      <c r="F14" s="22">
        <f t="shared" si="2"/>
        <v>0</v>
      </c>
      <c r="G14" s="22">
        <f t="shared" si="2"/>
        <v>486000</v>
      </c>
      <c r="H14" s="22">
        <f t="shared" si="2"/>
        <v>31</v>
      </c>
      <c r="I14" s="22">
        <f>SUM(B14:H14)</f>
        <v>17400446883</v>
      </c>
    </row>
    <row r="15" spans="1:9" x14ac:dyDescent="0.35">
      <c r="A15" s="13" t="s">
        <v>111</v>
      </c>
      <c r="B15" s="22">
        <v>8791610389</v>
      </c>
      <c r="C15" s="22">
        <v>4</v>
      </c>
      <c r="D15" s="22">
        <v>54443149</v>
      </c>
      <c r="E15" s="22">
        <v>0</v>
      </c>
      <c r="F15" s="22">
        <v>0</v>
      </c>
      <c r="G15" s="22">
        <v>0</v>
      </c>
      <c r="H15" s="22">
        <v>31</v>
      </c>
      <c r="I15" s="22">
        <f>SUM(B15:H15)</f>
        <v>8846053573</v>
      </c>
    </row>
    <row r="16" spans="1:9" x14ac:dyDescent="0.35">
      <c r="A16" s="13" t="s">
        <v>113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f t="shared" si="1"/>
        <v>0</v>
      </c>
    </row>
    <row r="17" spans="1:9" x14ac:dyDescent="0.35">
      <c r="A17" s="13" t="s">
        <v>114</v>
      </c>
      <c r="B17" s="22">
        <v>8411937532</v>
      </c>
      <c r="C17" s="22">
        <v>3163314</v>
      </c>
      <c r="D17" s="22">
        <v>1155429</v>
      </c>
      <c r="E17" s="22">
        <v>0</v>
      </c>
      <c r="F17" s="22">
        <v>0</v>
      </c>
      <c r="G17" s="22">
        <v>0</v>
      </c>
      <c r="H17" s="22">
        <v>0</v>
      </c>
      <c r="I17" s="22">
        <f t="shared" si="1"/>
        <v>8416256275</v>
      </c>
    </row>
    <row r="18" spans="1:9" x14ac:dyDescent="0.35">
      <c r="A18" s="13" t="s">
        <v>138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f t="shared" si="1"/>
        <v>0</v>
      </c>
    </row>
    <row r="19" spans="1:9" x14ac:dyDescent="0.35">
      <c r="A19" s="13" t="s">
        <v>118</v>
      </c>
      <c r="B19" s="22">
        <v>137651035</v>
      </c>
      <c r="C19" s="22">
        <v>0</v>
      </c>
      <c r="D19" s="22">
        <v>0</v>
      </c>
      <c r="E19" s="22">
        <v>0</v>
      </c>
      <c r="F19" s="22">
        <v>0</v>
      </c>
      <c r="G19" s="22">
        <v>486000</v>
      </c>
      <c r="H19" s="22">
        <v>0</v>
      </c>
      <c r="I19" s="22">
        <f t="shared" si="1"/>
        <v>138137035</v>
      </c>
    </row>
    <row r="20" spans="1:9" x14ac:dyDescent="0.35">
      <c r="A20" s="13" t="s">
        <v>120</v>
      </c>
      <c r="B20" s="22">
        <v>1</v>
      </c>
      <c r="C20" s="22">
        <v>190639290</v>
      </c>
      <c r="D20" s="22">
        <v>1011764</v>
      </c>
      <c r="E20" s="22">
        <v>735901</v>
      </c>
      <c r="F20" s="22">
        <v>0</v>
      </c>
      <c r="G20" s="22">
        <v>11042621</v>
      </c>
      <c r="H20" s="22">
        <v>234135153</v>
      </c>
      <c r="I20" s="22">
        <f t="shared" si="1"/>
        <v>437564730</v>
      </c>
    </row>
    <row r="21" spans="1:9" x14ac:dyDescent="0.35">
      <c r="A21" s="13" t="s">
        <v>9</v>
      </c>
      <c r="B21" s="22">
        <f>B4+B14+B20</f>
        <v>17455176853</v>
      </c>
      <c r="C21" s="22">
        <f>C4+C14+C20</f>
        <v>17102546606</v>
      </c>
      <c r="D21" s="22">
        <f t="shared" ref="D21:H21" si="3">D4+D14+D20</f>
        <v>3740746044</v>
      </c>
      <c r="E21" s="22">
        <f t="shared" si="3"/>
        <v>77541921</v>
      </c>
      <c r="F21" s="22">
        <f t="shared" si="3"/>
        <v>198673578</v>
      </c>
      <c r="G21" s="22">
        <f t="shared" si="3"/>
        <v>151185294</v>
      </c>
      <c r="H21" s="22">
        <f t="shared" si="3"/>
        <v>3634384786</v>
      </c>
      <c r="I21" s="22">
        <f t="shared" si="1"/>
        <v>42360255082</v>
      </c>
    </row>
    <row r="31" spans="1:9" x14ac:dyDescent="0.35">
      <c r="C31" s="1"/>
    </row>
  </sheetData>
  <mergeCells count="1">
    <mergeCell ref="A2:C2"/>
  </mergeCells>
  <phoneticPr fontId="1"/>
  <pageMargins left="0.59055118110236227" right="0.39370078740157483" top="0.39370078740157483" bottom="0.39370078740157483" header="0.19685039370078741" footer="0.19685039370078741"/>
  <pageSetup paperSize="9" scale="95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72C4"/>
    <pageSetUpPr fitToPage="1"/>
  </sheetPr>
  <dimension ref="A1:K22"/>
  <sheetViews>
    <sheetView zoomScale="70" zoomScaleNormal="70" workbookViewId="0">
      <selection activeCell="B6" sqref="B6"/>
    </sheetView>
  </sheetViews>
  <sheetFormatPr defaultColWidth="8.875" defaultRowHeight="15.75" x14ac:dyDescent="0.35"/>
  <cols>
    <col min="1" max="1" width="35.5" style="1" bestFit="1" customWidth="1"/>
    <col min="2" max="11" width="15.375" style="1" customWidth="1"/>
    <col min="12" max="16384" width="8.875" style="1"/>
  </cols>
  <sheetData>
    <row r="1" spans="1:11" ht="19.5" x14ac:dyDescent="0.4">
      <c r="A1" s="26" t="s">
        <v>184</v>
      </c>
    </row>
    <row r="2" spans="1:11" ht="16.5" x14ac:dyDescent="0.35">
      <c r="A2" s="64" t="s">
        <v>0</v>
      </c>
      <c r="H2" s="27" t="s">
        <v>140</v>
      </c>
    </row>
    <row r="3" spans="1:11" ht="47.25" x14ac:dyDescent="0.35">
      <c r="A3" s="11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 t="s">
        <v>6</v>
      </c>
      <c r="G3" s="44" t="s">
        <v>7</v>
      </c>
      <c r="H3" s="44" t="s">
        <v>8</v>
      </c>
    </row>
    <row r="4" spans="1:11" ht="18" customHeight="1" x14ac:dyDescent="0.35">
      <c r="A4" s="13"/>
      <c r="B4" s="2"/>
      <c r="C4" s="2"/>
      <c r="D4" s="2"/>
      <c r="E4" s="2"/>
      <c r="F4" s="2"/>
      <c r="G4" s="2"/>
      <c r="H4" s="2"/>
    </row>
    <row r="5" spans="1:11" ht="18" customHeight="1" x14ac:dyDescent="0.35">
      <c r="A5" s="13"/>
      <c r="B5" s="2"/>
      <c r="C5" s="2"/>
      <c r="D5" s="2"/>
      <c r="E5" s="2"/>
      <c r="F5" s="2"/>
      <c r="G5" s="2"/>
      <c r="H5" s="2"/>
    </row>
    <row r="6" spans="1:11" ht="18" customHeight="1" x14ac:dyDescent="0.35">
      <c r="A6" s="12" t="s">
        <v>9</v>
      </c>
      <c r="B6" s="2"/>
      <c r="C6" s="2"/>
      <c r="D6" s="2"/>
      <c r="E6" s="2"/>
      <c r="F6" s="2"/>
      <c r="G6" s="2"/>
      <c r="H6" s="2"/>
    </row>
    <row r="8" spans="1:11" ht="18.75" x14ac:dyDescent="0.4">
      <c r="A8" s="78" t="s">
        <v>10</v>
      </c>
      <c r="B8" s="78"/>
      <c r="C8" s="78"/>
      <c r="J8" s="34" t="s">
        <v>24</v>
      </c>
    </row>
    <row r="9" spans="1:11" ht="47.25" x14ac:dyDescent="0.35">
      <c r="A9" s="11" t="s">
        <v>11</v>
      </c>
      <c r="B9" s="44" t="s">
        <v>12</v>
      </c>
      <c r="C9" s="44" t="s">
        <v>13</v>
      </c>
      <c r="D9" s="44" t="s">
        <v>14</v>
      </c>
      <c r="E9" s="44" t="s">
        <v>15</v>
      </c>
      <c r="F9" s="44" t="s">
        <v>16</v>
      </c>
      <c r="G9" s="44" t="s">
        <v>17</v>
      </c>
      <c r="H9" s="44" t="s">
        <v>18</v>
      </c>
      <c r="I9" s="44" t="s">
        <v>19</v>
      </c>
      <c r="J9" s="44" t="s">
        <v>8</v>
      </c>
    </row>
    <row r="10" spans="1:11" s="66" customFormat="1" ht="18" customHeight="1" x14ac:dyDescent="0.35">
      <c r="A10" s="39" t="s">
        <v>220</v>
      </c>
      <c r="B10" s="22">
        <v>3000000</v>
      </c>
      <c r="C10" s="22">
        <v>841963627</v>
      </c>
      <c r="D10" s="22">
        <v>816179263</v>
      </c>
      <c r="E10" s="22">
        <v>25784364</v>
      </c>
      <c r="F10" s="22">
        <v>15000000</v>
      </c>
      <c r="G10" s="65">
        <v>0.2</v>
      </c>
      <c r="H10" s="22">
        <f>E10*G10</f>
        <v>5156872.8000000007</v>
      </c>
      <c r="I10" s="35">
        <v>0</v>
      </c>
      <c r="J10" s="22">
        <v>3000000</v>
      </c>
    </row>
    <row r="11" spans="1:11" ht="18" customHeight="1" x14ac:dyDescent="0.35">
      <c r="A11" s="13" t="s">
        <v>221</v>
      </c>
      <c r="B11" s="2">
        <v>10000000</v>
      </c>
      <c r="C11" s="2">
        <v>147156903</v>
      </c>
      <c r="D11" s="2">
        <v>80299785</v>
      </c>
      <c r="E11" s="2">
        <v>66857118</v>
      </c>
      <c r="F11" s="2">
        <v>10000000</v>
      </c>
      <c r="G11" s="67">
        <v>1</v>
      </c>
      <c r="H11" s="2">
        <f>E11</f>
        <v>66857118</v>
      </c>
      <c r="I11" s="3">
        <v>0</v>
      </c>
      <c r="J11" s="2">
        <v>10000000</v>
      </c>
    </row>
    <row r="12" spans="1:11" ht="18" customHeight="1" x14ac:dyDescent="0.35">
      <c r="A12" s="12" t="s">
        <v>9</v>
      </c>
      <c r="B12" s="2">
        <f>SUM(B10:B11)</f>
        <v>13000000</v>
      </c>
      <c r="C12" s="2">
        <f>SUM(C10:C11)</f>
        <v>989120530</v>
      </c>
      <c r="D12" s="2">
        <f t="shared" ref="D12:H12" si="0">SUM(D10:D11)</f>
        <v>896479048</v>
      </c>
      <c r="E12" s="2">
        <f t="shared" si="0"/>
        <v>92641482</v>
      </c>
      <c r="F12" s="2">
        <f t="shared" si="0"/>
        <v>25000000</v>
      </c>
      <c r="G12" s="9"/>
      <c r="H12" s="2">
        <f t="shared" si="0"/>
        <v>72013990.799999997</v>
      </c>
      <c r="I12" s="2">
        <f t="shared" ref="I12" si="1">SUM(I10:I11)</f>
        <v>0</v>
      </c>
      <c r="J12" s="2">
        <f t="shared" ref="J12" si="2">SUM(J10:J11)</f>
        <v>13000000</v>
      </c>
    </row>
    <row r="14" spans="1:11" ht="18.75" x14ac:dyDescent="0.4">
      <c r="A14" s="78" t="s">
        <v>20</v>
      </c>
      <c r="B14" s="78"/>
      <c r="C14" s="78"/>
      <c r="K14" s="34" t="s">
        <v>24</v>
      </c>
    </row>
    <row r="15" spans="1:11" ht="47.25" x14ac:dyDescent="0.35">
      <c r="A15" s="11" t="s">
        <v>11</v>
      </c>
      <c r="B15" s="44" t="s">
        <v>21</v>
      </c>
      <c r="C15" s="44" t="s">
        <v>13</v>
      </c>
      <c r="D15" s="44" t="s">
        <v>14</v>
      </c>
      <c r="E15" s="44" t="s">
        <v>15</v>
      </c>
      <c r="F15" s="44" t="s">
        <v>16</v>
      </c>
      <c r="G15" s="44" t="s">
        <v>17</v>
      </c>
      <c r="H15" s="44" t="s">
        <v>18</v>
      </c>
      <c r="I15" s="44" t="s">
        <v>22</v>
      </c>
      <c r="J15" s="44" t="s">
        <v>23</v>
      </c>
      <c r="K15" s="44" t="s">
        <v>8</v>
      </c>
    </row>
    <row r="16" spans="1:11" ht="18" customHeight="1" x14ac:dyDescent="0.35">
      <c r="A16" s="13" t="s">
        <v>139</v>
      </c>
      <c r="B16" s="2">
        <v>1600000</v>
      </c>
      <c r="C16" s="2">
        <v>24346700000000</v>
      </c>
      <c r="D16" s="2">
        <v>24022803000000</v>
      </c>
      <c r="E16" s="22">
        <f>C16-D16</f>
        <v>323897000000</v>
      </c>
      <c r="F16" s="2">
        <v>16602000000</v>
      </c>
      <c r="G16" s="46">
        <f>B16/F16</f>
        <v>9.6373930851704616E-5</v>
      </c>
      <c r="H16" s="2">
        <f t="shared" ref="H16:H21" si="3">E16*G16</f>
        <v>31215227.081074569</v>
      </c>
      <c r="I16" s="3">
        <v>0</v>
      </c>
      <c r="J16" s="22">
        <f t="shared" ref="J16" si="4">B16-I16</f>
        <v>1600000</v>
      </c>
      <c r="K16" s="2">
        <v>1600000</v>
      </c>
    </row>
    <row r="17" spans="1:11" ht="18" customHeight="1" x14ac:dyDescent="0.35">
      <c r="A17" s="13" t="s">
        <v>216</v>
      </c>
      <c r="B17" s="2">
        <v>150000</v>
      </c>
      <c r="C17" s="2">
        <v>422975961</v>
      </c>
      <c r="D17" s="2">
        <v>49550203</v>
      </c>
      <c r="E17" s="2">
        <f>C17-D17</f>
        <v>373425758</v>
      </c>
      <c r="F17" s="2">
        <v>314595000</v>
      </c>
      <c r="G17" s="46">
        <v>4.7680350927382801E-4</v>
      </c>
      <c r="H17" s="22">
        <f t="shared" si="3"/>
        <v>178050.71186763924</v>
      </c>
      <c r="I17" s="3">
        <v>0</v>
      </c>
      <c r="J17" s="22">
        <v>150000</v>
      </c>
      <c r="K17" s="2">
        <v>150000</v>
      </c>
    </row>
    <row r="18" spans="1:11" ht="18" customHeight="1" x14ac:dyDescent="0.35">
      <c r="A18" s="13" t="s">
        <v>217</v>
      </c>
      <c r="B18" s="2">
        <v>210000</v>
      </c>
      <c r="C18" s="2">
        <v>4562848165</v>
      </c>
      <c r="D18" s="2">
        <v>273150610</v>
      </c>
      <c r="E18" s="2">
        <v>4289697555</v>
      </c>
      <c r="F18" s="2">
        <v>2450770000</v>
      </c>
      <c r="G18" s="46">
        <v>8.5687355402587752E-5</v>
      </c>
      <c r="H18" s="22">
        <f t="shared" si="3"/>
        <v>367572.83896489674</v>
      </c>
      <c r="I18" s="3">
        <v>0</v>
      </c>
      <c r="J18" s="22">
        <v>210000</v>
      </c>
      <c r="K18" s="2">
        <v>210000</v>
      </c>
    </row>
    <row r="19" spans="1:11" s="66" customFormat="1" ht="18" customHeight="1" x14ac:dyDescent="0.35">
      <c r="A19" s="39" t="s">
        <v>222</v>
      </c>
      <c r="B19" s="22">
        <v>40000</v>
      </c>
      <c r="C19" s="22">
        <v>234322470</v>
      </c>
      <c r="D19" s="22">
        <v>17280843</v>
      </c>
      <c r="E19" s="22">
        <f>C19-D19</f>
        <v>217041627</v>
      </c>
      <c r="F19" s="22">
        <v>132660000</v>
      </c>
      <c r="G19" s="68">
        <v>3.0152268958239106E-4</v>
      </c>
      <c r="H19" s="22">
        <f t="shared" si="3"/>
        <v>65442.975124378107</v>
      </c>
      <c r="I19" s="35">
        <v>0</v>
      </c>
      <c r="J19" s="22">
        <v>40000</v>
      </c>
      <c r="K19" s="22">
        <v>40000</v>
      </c>
    </row>
    <row r="20" spans="1:11" ht="18" customHeight="1" x14ac:dyDescent="0.35">
      <c r="A20" s="13" t="s">
        <v>218</v>
      </c>
      <c r="B20" s="2">
        <v>50000</v>
      </c>
      <c r="C20" s="2">
        <v>2983765089</v>
      </c>
      <c r="D20" s="2">
        <v>735135961</v>
      </c>
      <c r="E20" s="2">
        <v>2248629128</v>
      </c>
      <c r="F20" s="2">
        <v>400000000</v>
      </c>
      <c r="G20" s="46">
        <v>1.25E-4</v>
      </c>
      <c r="H20" s="22">
        <f t="shared" si="3"/>
        <v>281078.641</v>
      </c>
      <c r="I20" s="3">
        <v>0</v>
      </c>
      <c r="J20" s="22">
        <v>50000</v>
      </c>
      <c r="K20" s="2">
        <v>50000</v>
      </c>
    </row>
    <row r="21" spans="1:11" s="66" customFormat="1" ht="18" customHeight="1" x14ac:dyDescent="0.35">
      <c r="A21" s="39" t="s">
        <v>219</v>
      </c>
      <c r="B21" s="22">
        <v>620000</v>
      </c>
      <c r="C21" s="22">
        <v>1598059073</v>
      </c>
      <c r="D21" s="22">
        <v>14747180</v>
      </c>
      <c r="E21" s="22">
        <f>C21-D21</f>
        <v>1583311893</v>
      </c>
      <c r="F21" s="22">
        <v>1500000000</v>
      </c>
      <c r="G21" s="68">
        <v>4.1333333333333332E-4</v>
      </c>
      <c r="H21" s="22">
        <f t="shared" si="3"/>
        <v>654435.58244000003</v>
      </c>
      <c r="I21" s="35">
        <v>0</v>
      </c>
      <c r="J21" s="22">
        <v>620000</v>
      </c>
      <c r="K21" s="22">
        <v>620000</v>
      </c>
    </row>
    <row r="22" spans="1:11" ht="18" customHeight="1" x14ac:dyDescent="0.35">
      <c r="A22" s="12" t="s">
        <v>9</v>
      </c>
      <c r="B22" s="2">
        <f>SUM(B16:B21)</f>
        <v>2670000</v>
      </c>
      <c r="C22" s="2">
        <f>SUM(C16:C21)</f>
        <v>24356501970758</v>
      </c>
      <c r="D22" s="2">
        <f>SUM(D16:D21)</f>
        <v>24023892864797</v>
      </c>
      <c r="E22" s="2">
        <f>SUM(E16:E21)</f>
        <v>332609105961</v>
      </c>
      <c r="F22" s="2">
        <f>SUM(F16:F21)</f>
        <v>21400025000</v>
      </c>
      <c r="G22" s="9"/>
      <c r="H22" s="2">
        <f>SUM(H16:H21)</f>
        <v>32761807.830471482</v>
      </c>
      <c r="I22" s="2">
        <f>SUM(I16:I21)</f>
        <v>0</v>
      </c>
      <c r="J22" s="2">
        <f>SUM(J16:J21)</f>
        <v>2670000</v>
      </c>
      <c r="K22" s="2">
        <f>SUM(K16:K21)</f>
        <v>2670000</v>
      </c>
    </row>
  </sheetData>
  <mergeCells count="2">
    <mergeCell ref="A14:C14"/>
    <mergeCell ref="A8:C8"/>
  </mergeCells>
  <phoneticPr fontId="1"/>
  <pageMargins left="0.59055118110236227" right="0.39370078740157483" top="0.39370078740157483" bottom="0.39370078740157483" header="0.19685039370078741" footer="0.19685039370078741"/>
  <pageSetup paperSize="9" scale="66" orientation="landscape" r:id="rId1"/>
  <headerFooter>
    <oddHeader>&amp;R&amp;9&amp;D</oddHeader>
    <oddFooter>&amp;C&amp;9&amp;P/&amp;N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11"/>
  <sheetViews>
    <sheetView workbookViewId="0">
      <selection activeCell="A16" sqref="A16"/>
    </sheetView>
  </sheetViews>
  <sheetFormatPr defaultColWidth="8.875" defaultRowHeight="15.75" x14ac:dyDescent="0.35"/>
  <cols>
    <col min="1" max="1" width="22.875" style="1" customWidth="1"/>
    <col min="2" max="7" width="17.875" style="1" customWidth="1"/>
    <col min="8" max="16384" width="8.875" style="1"/>
  </cols>
  <sheetData>
    <row r="1" spans="1:7" ht="19.5" x14ac:dyDescent="0.4">
      <c r="A1" s="26" t="s">
        <v>185</v>
      </c>
      <c r="G1" s="47" t="s">
        <v>24</v>
      </c>
    </row>
    <row r="2" spans="1:7" ht="31.5" x14ac:dyDescent="0.35">
      <c r="A2" s="14" t="s">
        <v>25</v>
      </c>
      <c r="B2" s="14" t="s">
        <v>26</v>
      </c>
      <c r="C2" s="14" t="s">
        <v>27</v>
      </c>
      <c r="D2" s="14" t="s">
        <v>28</v>
      </c>
      <c r="E2" s="14" t="s">
        <v>29</v>
      </c>
      <c r="F2" s="48" t="s">
        <v>30</v>
      </c>
      <c r="G2" s="48" t="s">
        <v>8</v>
      </c>
    </row>
    <row r="3" spans="1:7" ht="18" customHeight="1" x14ac:dyDescent="0.35">
      <c r="A3" s="16" t="s">
        <v>142</v>
      </c>
      <c r="B3" s="3">
        <v>1129058924</v>
      </c>
      <c r="C3" s="3" t="s">
        <v>226</v>
      </c>
      <c r="D3" s="3" t="s">
        <v>226</v>
      </c>
      <c r="E3" s="3" t="s">
        <v>226</v>
      </c>
      <c r="F3" s="3">
        <f>SUM(B3:E3)</f>
        <v>1129058924</v>
      </c>
      <c r="G3" s="3">
        <f>B3</f>
        <v>1129058924</v>
      </c>
    </row>
    <row r="4" spans="1:7" ht="18" customHeight="1" x14ac:dyDescent="0.35">
      <c r="A4" s="16" t="s">
        <v>143</v>
      </c>
      <c r="B4" s="3">
        <v>464353098</v>
      </c>
      <c r="C4" s="3" t="s">
        <v>227</v>
      </c>
      <c r="D4" s="3" t="s">
        <v>228</v>
      </c>
      <c r="E4" s="3" t="s">
        <v>229</v>
      </c>
      <c r="F4" s="3">
        <f t="shared" ref="F4:F7" si="0">SUM(B4:E4)</f>
        <v>464353098</v>
      </c>
      <c r="G4" s="3">
        <f t="shared" ref="G4:G9" si="1">B4</f>
        <v>464353098</v>
      </c>
    </row>
    <row r="5" spans="1:7" ht="18" customHeight="1" x14ac:dyDescent="0.35">
      <c r="A5" s="16" t="s">
        <v>146</v>
      </c>
      <c r="B5" s="3">
        <v>3068834</v>
      </c>
      <c r="C5" s="3" t="s">
        <v>228</v>
      </c>
      <c r="D5" s="3" t="s">
        <v>226</v>
      </c>
      <c r="E5" s="3" t="s">
        <v>230</v>
      </c>
      <c r="F5" s="3">
        <f t="shared" si="0"/>
        <v>3068834</v>
      </c>
      <c r="G5" s="3">
        <f t="shared" si="1"/>
        <v>3068834</v>
      </c>
    </row>
    <row r="6" spans="1:7" ht="18" customHeight="1" x14ac:dyDescent="0.35">
      <c r="A6" s="16" t="s">
        <v>144</v>
      </c>
      <c r="B6" s="3">
        <v>306363447</v>
      </c>
      <c r="C6" s="3" t="s">
        <v>141</v>
      </c>
      <c r="D6" s="3" t="s">
        <v>228</v>
      </c>
      <c r="E6" s="3" t="s">
        <v>227</v>
      </c>
      <c r="F6" s="3">
        <f t="shared" si="0"/>
        <v>306363447</v>
      </c>
      <c r="G6" s="3">
        <f t="shared" si="1"/>
        <v>306363447</v>
      </c>
    </row>
    <row r="7" spans="1:7" ht="18" customHeight="1" x14ac:dyDescent="0.35">
      <c r="A7" s="16" t="s">
        <v>145</v>
      </c>
      <c r="B7" s="3">
        <v>183879</v>
      </c>
      <c r="C7" s="3" t="s">
        <v>228</v>
      </c>
      <c r="D7" s="3" t="s">
        <v>227</v>
      </c>
      <c r="E7" s="3" t="s">
        <v>230</v>
      </c>
      <c r="F7" s="3">
        <f t="shared" si="0"/>
        <v>183879</v>
      </c>
      <c r="G7" s="3">
        <f t="shared" si="1"/>
        <v>183879</v>
      </c>
    </row>
    <row r="8" spans="1:7" ht="18" customHeight="1" x14ac:dyDescent="0.35">
      <c r="A8" s="16" t="s">
        <v>147</v>
      </c>
      <c r="B8" s="3">
        <v>101516668</v>
      </c>
      <c r="C8" s="3" t="s">
        <v>230</v>
      </c>
      <c r="D8" s="3">
        <v>173319288</v>
      </c>
      <c r="E8" s="3" t="s">
        <v>229</v>
      </c>
      <c r="F8" s="3">
        <f>SUM(B8:E8)</f>
        <v>274835956</v>
      </c>
      <c r="G8" s="3">
        <f t="shared" si="1"/>
        <v>101516668</v>
      </c>
    </row>
    <row r="9" spans="1:7" ht="18" customHeight="1" x14ac:dyDescent="0.35">
      <c r="A9" s="16" t="s">
        <v>231</v>
      </c>
      <c r="B9" s="3">
        <v>1654000</v>
      </c>
      <c r="C9" s="3" t="s">
        <v>230</v>
      </c>
      <c r="D9" s="3" t="s">
        <v>230</v>
      </c>
      <c r="E9" s="3" t="s">
        <v>230</v>
      </c>
      <c r="F9" s="3">
        <v>1654000</v>
      </c>
      <c r="G9" s="3">
        <f t="shared" si="1"/>
        <v>1654000</v>
      </c>
    </row>
    <row r="10" spans="1:7" ht="18" customHeight="1" x14ac:dyDescent="0.35">
      <c r="A10" s="15" t="s">
        <v>9</v>
      </c>
      <c r="B10" s="3">
        <f>SUM(B3:B9)</f>
        <v>2006198850</v>
      </c>
      <c r="C10" s="3" t="s">
        <v>230</v>
      </c>
      <c r="D10" s="3">
        <v>173319288</v>
      </c>
      <c r="E10" s="3" t="s">
        <v>230</v>
      </c>
      <c r="F10" s="3">
        <f>SUM(F3:F9)</f>
        <v>2179518138</v>
      </c>
      <c r="G10" s="3">
        <f>SUM(G3:G9)</f>
        <v>2006198850</v>
      </c>
    </row>
    <row r="11" spans="1:7" x14ac:dyDescent="0.35">
      <c r="A11" s="1" t="s">
        <v>148</v>
      </c>
    </row>
  </sheetData>
  <phoneticPr fontId="1"/>
  <pageMargins left="0.59055118110236227" right="0.39370078740157483" top="0.39370078740157483" bottom="0.39370078740157483" header="0.19685039370078741" footer="0.19685039370078741"/>
  <pageSetup paperSize="9" scale="96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31"/>
  <sheetViews>
    <sheetView workbookViewId="0">
      <selection activeCell="B6" sqref="B6"/>
    </sheetView>
  </sheetViews>
  <sheetFormatPr defaultColWidth="8.875" defaultRowHeight="15.75" x14ac:dyDescent="0.35"/>
  <cols>
    <col min="1" max="1" width="30.875" style="8" customWidth="1"/>
    <col min="2" max="6" width="19.875" style="8" customWidth="1"/>
    <col min="7" max="16384" width="8.875" style="8"/>
  </cols>
  <sheetData>
    <row r="1" spans="1:6" ht="19.5" x14ac:dyDescent="0.4">
      <c r="A1" s="26" t="s">
        <v>186</v>
      </c>
      <c r="F1" s="27" t="s">
        <v>140</v>
      </c>
    </row>
    <row r="2" spans="1:6" ht="22.5" customHeight="1" x14ac:dyDescent="0.35">
      <c r="A2" s="79" t="s">
        <v>31</v>
      </c>
      <c r="B2" s="79" t="s">
        <v>32</v>
      </c>
      <c r="C2" s="79"/>
      <c r="D2" s="79" t="s">
        <v>33</v>
      </c>
      <c r="E2" s="79"/>
      <c r="F2" s="80" t="s">
        <v>34</v>
      </c>
    </row>
    <row r="3" spans="1:6" ht="31.5" x14ac:dyDescent="0.35">
      <c r="A3" s="79"/>
      <c r="B3" s="11" t="s">
        <v>35</v>
      </c>
      <c r="C3" s="44" t="s">
        <v>36</v>
      </c>
      <c r="D3" s="11" t="s">
        <v>35</v>
      </c>
      <c r="E3" s="44" t="s">
        <v>36</v>
      </c>
      <c r="F3" s="79"/>
    </row>
    <row r="4" spans="1:6" ht="18" customHeight="1" x14ac:dyDescent="0.35">
      <c r="A4" s="13"/>
      <c r="B4" s="3">
        <v>0</v>
      </c>
      <c r="C4" s="3">
        <v>0</v>
      </c>
      <c r="D4" s="3">
        <v>0</v>
      </c>
      <c r="E4" s="3">
        <v>0</v>
      </c>
      <c r="F4" s="3">
        <f>+B4+D4</f>
        <v>0</v>
      </c>
    </row>
    <row r="5" spans="1:6" ht="18" customHeight="1" x14ac:dyDescent="0.35">
      <c r="A5" s="13"/>
      <c r="B5" s="3">
        <v>0</v>
      </c>
      <c r="C5" s="3">
        <v>0</v>
      </c>
      <c r="D5" s="3">
        <v>0</v>
      </c>
      <c r="E5" s="3">
        <v>0</v>
      </c>
      <c r="F5" s="3">
        <f t="shared" ref="F5:F7" si="0">+B5+D5</f>
        <v>0</v>
      </c>
    </row>
    <row r="6" spans="1:6" ht="18" customHeight="1" x14ac:dyDescent="0.35">
      <c r="A6" s="13"/>
      <c r="B6" s="3">
        <v>0</v>
      </c>
      <c r="C6" s="3">
        <v>0</v>
      </c>
      <c r="D6" s="3">
        <v>0</v>
      </c>
      <c r="E6" s="3">
        <v>0</v>
      </c>
      <c r="F6" s="3">
        <f t="shared" ref="F6" si="1">+B6+D6</f>
        <v>0</v>
      </c>
    </row>
    <row r="7" spans="1:6" ht="18" customHeight="1" x14ac:dyDescent="0.35">
      <c r="A7" s="13"/>
      <c r="B7" s="3">
        <v>0</v>
      </c>
      <c r="C7" s="3">
        <v>0</v>
      </c>
      <c r="D7" s="3">
        <v>0</v>
      </c>
      <c r="E7" s="3">
        <v>0</v>
      </c>
      <c r="F7" s="3">
        <f t="shared" si="0"/>
        <v>0</v>
      </c>
    </row>
    <row r="8" spans="1:6" ht="18" customHeight="1" x14ac:dyDescent="0.35">
      <c r="A8" s="12" t="s">
        <v>9</v>
      </c>
      <c r="B8" s="3">
        <f>SUM(B4:B7)</f>
        <v>0</v>
      </c>
      <c r="C8" s="3">
        <f>SUM(C4:C7)</f>
        <v>0</v>
      </c>
      <c r="D8" s="3">
        <f>SUM(D4:D7)</f>
        <v>0</v>
      </c>
      <c r="E8" s="3">
        <f>SUM(E4:E7)</f>
        <v>0</v>
      </c>
      <c r="F8" s="3">
        <f>SUM(F4:F7)</f>
        <v>0</v>
      </c>
    </row>
    <row r="31" spans="3:3" x14ac:dyDescent="0.35">
      <c r="C31" s="1"/>
    </row>
  </sheetData>
  <mergeCells count="4">
    <mergeCell ref="A2:A3"/>
    <mergeCell ref="B2:C2"/>
    <mergeCell ref="D2:E2"/>
    <mergeCell ref="F2:F3"/>
  </mergeCells>
  <phoneticPr fontId="1"/>
  <pageMargins left="0.59055118110236227" right="0.39370078740157483" top="0.39370078740157483" bottom="0.39370078740157483" header="0.19685039370078741" footer="0.19685039370078741"/>
  <pageSetup paperSize="9" scale="96" orientation="landscape" r:id="rId1"/>
  <headerFooter>
    <oddHeader>&amp;R&amp;9&amp;D</oddHeader>
    <oddFooter>&amp;C&amp;9&amp;P/&amp;N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I27"/>
  <sheetViews>
    <sheetView workbookViewId="0">
      <selection activeCell="E27" sqref="E27"/>
    </sheetView>
  </sheetViews>
  <sheetFormatPr defaultColWidth="8.875" defaultRowHeight="15.75" x14ac:dyDescent="0.35"/>
  <cols>
    <col min="1" max="1" width="17.375" style="1" bestFit="1" customWidth="1"/>
    <col min="2" max="2" width="13.875" style="1" bestFit="1" customWidth="1"/>
    <col min="3" max="3" width="17.25" style="1" bestFit="1" customWidth="1"/>
    <col min="4" max="4" width="8.875" style="1"/>
    <col min="5" max="5" width="21" style="1" bestFit="1" customWidth="1"/>
    <col min="6" max="6" width="13.875" style="1" bestFit="1" customWidth="1"/>
    <col min="7" max="7" width="17.25" style="1" bestFit="1" customWidth="1"/>
    <col min="8" max="8" width="8.875" style="1"/>
    <col min="9" max="9" width="19.125" style="1" customWidth="1"/>
    <col min="10" max="16384" width="8.875" style="1"/>
  </cols>
  <sheetData>
    <row r="1" spans="1:7" ht="19.5" x14ac:dyDescent="0.4">
      <c r="A1" s="76" t="s">
        <v>187</v>
      </c>
      <c r="B1" s="76"/>
      <c r="C1" s="72" t="s">
        <v>24</v>
      </c>
      <c r="E1" s="26" t="s">
        <v>232</v>
      </c>
      <c r="G1" s="72" t="s">
        <v>24</v>
      </c>
    </row>
    <row r="2" spans="1:7" ht="22.5" customHeight="1" x14ac:dyDescent="0.35">
      <c r="A2" s="70" t="s">
        <v>31</v>
      </c>
      <c r="B2" s="70" t="s">
        <v>35</v>
      </c>
      <c r="C2" s="70" t="s">
        <v>37</v>
      </c>
      <c r="E2" s="70" t="s">
        <v>31</v>
      </c>
      <c r="F2" s="70" t="s">
        <v>35</v>
      </c>
      <c r="G2" s="70" t="s">
        <v>37</v>
      </c>
    </row>
    <row r="3" spans="1:7" ht="18" customHeight="1" x14ac:dyDescent="0.35">
      <c r="A3" s="73" t="s">
        <v>151</v>
      </c>
      <c r="B3" s="9"/>
      <c r="C3" s="9"/>
      <c r="E3" s="73" t="s">
        <v>151</v>
      </c>
      <c r="F3" s="9"/>
      <c r="G3" s="9"/>
    </row>
    <row r="4" spans="1:7" ht="18" customHeight="1" x14ac:dyDescent="0.35">
      <c r="A4" s="53" t="s">
        <v>149</v>
      </c>
      <c r="B4" s="71">
        <v>30092595</v>
      </c>
      <c r="C4" s="3">
        <v>4152778</v>
      </c>
      <c r="E4" s="53" t="s">
        <v>149</v>
      </c>
      <c r="F4" s="71">
        <v>22899173</v>
      </c>
      <c r="G4" s="3">
        <v>3152636</v>
      </c>
    </row>
    <row r="5" spans="1:7" ht="18" customHeight="1" x14ac:dyDescent="0.35">
      <c r="A5" s="53" t="s">
        <v>150</v>
      </c>
      <c r="B5" s="3">
        <v>747531</v>
      </c>
      <c r="C5" s="3">
        <v>103009</v>
      </c>
      <c r="E5" s="53" t="s">
        <v>150</v>
      </c>
      <c r="F5" s="3">
        <v>1301734</v>
      </c>
      <c r="G5" s="3">
        <v>179215</v>
      </c>
    </row>
    <row r="6" spans="1:7" ht="18" customHeight="1" x14ac:dyDescent="0.35">
      <c r="A6" s="53" t="s">
        <v>39</v>
      </c>
      <c r="B6" s="3">
        <v>12017414</v>
      </c>
      <c r="C6" s="3">
        <v>1655999</v>
      </c>
      <c r="E6" s="53" t="s">
        <v>39</v>
      </c>
      <c r="F6" s="3">
        <v>14809633</v>
      </c>
      <c r="G6" s="3">
        <v>2038911</v>
      </c>
    </row>
    <row r="7" spans="1:7" ht="18" customHeight="1" x14ac:dyDescent="0.35">
      <c r="A7" s="53" t="s">
        <v>40</v>
      </c>
      <c r="B7" s="3">
        <v>1249760</v>
      </c>
      <c r="C7" s="3">
        <v>172216</v>
      </c>
      <c r="E7" s="53" t="s">
        <v>40</v>
      </c>
      <c r="F7" s="3">
        <v>830900</v>
      </c>
      <c r="G7" s="3">
        <v>114393</v>
      </c>
    </row>
    <row r="8" spans="1:7" ht="18" customHeight="1" x14ac:dyDescent="0.35">
      <c r="A8" s="53" t="s">
        <v>210</v>
      </c>
      <c r="B8" s="3">
        <v>0</v>
      </c>
      <c r="C8" s="3">
        <v>0</v>
      </c>
      <c r="E8" s="53" t="s">
        <v>210</v>
      </c>
      <c r="F8" s="3">
        <v>0</v>
      </c>
      <c r="G8" s="3">
        <v>0</v>
      </c>
    </row>
    <row r="9" spans="1:7" ht="18" customHeight="1" x14ac:dyDescent="0.35">
      <c r="A9" s="53" t="s">
        <v>132</v>
      </c>
      <c r="B9" s="3">
        <v>1988562</v>
      </c>
      <c r="C9" s="3">
        <v>274023</v>
      </c>
      <c r="E9" s="53" t="s">
        <v>132</v>
      </c>
      <c r="F9" s="3">
        <v>2452068</v>
      </c>
      <c r="G9" s="3">
        <v>337587</v>
      </c>
    </row>
    <row r="10" spans="1:7" ht="18" customHeight="1" x14ac:dyDescent="0.35">
      <c r="A10" s="74" t="s">
        <v>152</v>
      </c>
      <c r="B10" s="6"/>
      <c r="C10" s="6"/>
      <c r="E10" s="74" t="s">
        <v>152</v>
      </c>
      <c r="F10" s="6"/>
      <c r="G10" s="6"/>
    </row>
    <row r="11" spans="1:7" ht="18" customHeight="1" x14ac:dyDescent="0.35">
      <c r="A11" s="53" t="s">
        <v>133</v>
      </c>
      <c r="B11" s="3">
        <v>23600</v>
      </c>
      <c r="C11" s="3">
        <v>3752</v>
      </c>
      <c r="E11" s="53" t="s">
        <v>133</v>
      </c>
      <c r="F11" s="3">
        <v>1200</v>
      </c>
      <c r="G11" s="3">
        <v>190</v>
      </c>
    </row>
    <row r="12" spans="1:7" ht="18" customHeight="1" x14ac:dyDescent="0.35">
      <c r="A12" s="53" t="s">
        <v>134</v>
      </c>
      <c r="B12" s="3">
        <v>2003967</v>
      </c>
      <c r="C12" s="3">
        <v>226448</v>
      </c>
      <c r="E12" s="53" t="s">
        <v>134</v>
      </c>
      <c r="F12" s="3">
        <v>1340500</v>
      </c>
      <c r="G12" s="3">
        <v>151194</v>
      </c>
    </row>
    <row r="13" spans="1:7" ht="18" customHeight="1" x14ac:dyDescent="0.35">
      <c r="A13" s="53" t="s">
        <v>135</v>
      </c>
      <c r="B13" s="3" t="s">
        <v>233</v>
      </c>
      <c r="C13" s="3" t="s">
        <v>234</v>
      </c>
      <c r="E13" s="53" t="s">
        <v>135</v>
      </c>
      <c r="F13" s="3" t="s">
        <v>204</v>
      </c>
      <c r="G13" s="3" t="s">
        <v>234</v>
      </c>
    </row>
    <row r="14" spans="1:7" ht="18" customHeight="1" thickBot="1" x14ac:dyDescent="0.4">
      <c r="A14" s="54" t="s">
        <v>136</v>
      </c>
      <c r="B14" s="55">
        <v>61498</v>
      </c>
      <c r="C14" s="55">
        <v>20909</v>
      </c>
      <c r="E14" s="56" t="s">
        <v>136</v>
      </c>
      <c r="F14" s="57">
        <v>725700</v>
      </c>
      <c r="G14" s="57">
        <v>245659</v>
      </c>
    </row>
    <row r="15" spans="1:7" ht="18" customHeight="1" thickTop="1" x14ac:dyDescent="0.35">
      <c r="A15" s="58" t="s">
        <v>9</v>
      </c>
      <c r="B15" s="59">
        <f>SUM(B4:B14)</f>
        <v>48184927</v>
      </c>
      <c r="C15" s="59">
        <f>SUM(C4:C14)</f>
        <v>6609134</v>
      </c>
      <c r="E15" s="60" t="s">
        <v>9</v>
      </c>
      <c r="F15" s="61">
        <f>SUM(F4:F14)</f>
        <v>44360908</v>
      </c>
      <c r="G15" s="61">
        <f>SUM(G4:G14)</f>
        <v>6219785</v>
      </c>
    </row>
    <row r="16" spans="1:7" x14ac:dyDescent="0.35">
      <c r="B16" s="23"/>
      <c r="C16" s="23"/>
      <c r="F16" s="23"/>
      <c r="G16" s="23"/>
    </row>
    <row r="17" spans="2:9" x14ac:dyDescent="0.35">
      <c r="B17" s="62"/>
      <c r="C17" s="23"/>
      <c r="F17" s="62"/>
      <c r="G17" s="23"/>
    </row>
    <row r="18" spans="2:9" x14ac:dyDescent="0.35">
      <c r="C18" s="63"/>
      <c r="G18" s="63"/>
    </row>
    <row r="23" spans="2:9" x14ac:dyDescent="0.35">
      <c r="I23" s="75"/>
    </row>
    <row r="24" spans="2:9" x14ac:dyDescent="0.35">
      <c r="I24" s="75"/>
    </row>
    <row r="25" spans="2:9" x14ac:dyDescent="0.35">
      <c r="I25" s="75"/>
    </row>
    <row r="26" spans="2:9" x14ac:dyDescent="0.35">
      <c r="I26" s="75"/>
    </row>
    <row r="27" spans="2:9" x14ac:dyDescent="0.35">
      <c r="I27" s="75"/>
    </row>
  </sheetData>
  <mergeCells count="1">
    <mergeCell ref="A1:B1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72C4"/>
    <pageSetUpPr fitToPage="1"/>
  </sheetPr>
  <dimension ref="A1:K31"/>
  <sheetViews>
    <sheetView zoomScale="110" zoomScaleNormal="110" workbookViewId="0">
      <selection activeCell="B6" sqref="B6"/>
    </sheetView>
  </sheetViews>
  <sheetFormatPr defaultColWidth="8.875" defaultRowHeight="15.75" x14ac:dyDescent="0.35"/>
  <cols>
    <col min="1" max="1" width="20.875" style="8" customWidth="1"/>
    <col min="2" max="2" width="14.875" style="8" customWidth="1"/>
    <col min="3" max="3" width="16.875" style="8" customWidth="1"/>
    <col min="4" max="11" width="14.875" style="8" customWidth="1"/>
    <col min="12" max="16384" width="8.875" style="8"/>
  </cols>
  <sheetData>
    <row r="1" spans="1:11" ht="19.5" x14ac:dyDescent="0.4">
      <c r="A1" s="76" t="s">
        <v>188</v>
      </c>
      <c r="B1" s="76"/>
    </row>
    <row r="2" spans="1:11" ht="19.5" x14ac:dyDescent="0.4">
      <c r="A2" s="26" t="s">
        <v>189</v>
      </c>
      <c r="K2" s="34" t="s">
        <v>24</v>
      </c>
    </row>
    <row r="3" spans="1:11" ht="22.5" customHeight="1" x14ac:dyDescent="0.35">
      <c r="A3" s="79" t="s">
        <v>25</v>
      </c>
      <c r="B3" s="81" t="s">
        <v>41</v>
      </c>
      <c r="C3" s="49"/>
      <c r="D3" s="79" t="s">
        <v>42</v>
      </c>
      <c r="E3" s="80" t="s">
        <v>43</v>
      </c>
      <c r="F3" s="79" t="s">
        <v>44</v>
      </c>
      <c r="G3" s="80" t="s">
        <v>45</v>
      </c>
      <c r="H3" s="81" t="s">
        <v>46</v>
      </c>
      <c r="I3" s="50"/>
      <c r="J3" s="51"/>
      <c r="K3" s="79" t="s">
        <v>29</v>
      </c>
    </row>
    <row r="4" spans="1:11" ht="22.5" customHeight="1" x14ac:dyDescent="0.35">
      <c r="A4" s="79"/>
      <c r="B4" s="79"/>
      <c r="C4" s="43" t="s">
        <v>47</v>
      </c>
      <c r="D4" s="79"/>
      <c r="E4" s="79"/>
      <c r="F4" s="79"/>
      <c r="G4" s="79"/>
      <c r="H4" s="79"/>
      <c r="I4" s="11" t="s">
        <v>48</v>
      </c>
      <c r="J4" s="11" t="s">
        <v>49</v>
      </c>
      <c r="K4" s="79"/>
    </row>
    <row r="5" spans="1:11" s="1" customFormat="1" ht="18" customHeight="1" x14ac:dyDescent="0.35">
      <c r="A5" s="4" t="s">
        <v>50</v>
      </c>
      <c r="B5" s="6"/>
      <c r="C5" s="7"/>
      <c r="D5" s="6"/>
      <c r="E5" s="6"/>
      <c r="F5" s="6"/>
      <c r="G5" s="6"/>
      <c r="H5" s="6"/>
      <c r="I5" s="6"/>
      <c r="J5" s="6"/>
      <c r="K5" s="6"/>
    </row>
    <row r="6" spans="1:11" s="1" customFormat="1" ht="18" customHeight="1" x14ac:dyDescent="0.35">
      <c r="A6" s="4" t="s">
        <v>51</v>
      </c>
      <c r="B6" s="3">
        <v>820350000</v>
      </c>
      <c r="C6" s="52">
        <v>18081128</v>
      </c>
      <c r="D6" s="3">
        <v>224800000</v>
      </c>
      <c r="E6" s="3">
        <v>80800000</v>
      </c>
      <c r="F6" s="3" t="s">
        <v>141</v>
      </c>
      <c r="G6" s="3">
        <v>312700000</v>
      </c>
      <c r="H6" s="3" t="s">
        <v>141</v>
      </c>
      <c r="I6" s="3" t="s">
        <v>141</v>
      </c>
      <c r="J6" s="3" t="s">
        <v>141</v>
      </c>
      <c r="K6" s="3">
        <v>202050000</v>
      </c>
    </row>
    <row r="7" spans="1:11" s="1" customFormat="1" ht="18" customHeight="1" x14ac:dyDescent="0.35">
      <c r="A7" s="4" t="s">
        <v>52</v>
      </c>
      <c r="B7" s="3" t="s">
        <v>141</v>
      </c>
      <c r="C7" s="52" t="s">
        <v>141</v>
      </c>
      <c r="D7" s="3" t="s">
        <v>141</v>
      </c>
      <c r="E7" s="3" t="s">
        <v>141</v>
      </c>
      <c r="F7" s="3" t="s">
        <v>141</v>
      </c>
      <c r="G7" s="3" t="s">
        <v>141</v>
      </c>
      <c r="H7" s="3" t="s">
        <v>141</v>
      </c>
      <c r="I7" s="3" t="s">
        <v>141</v>
      </c>
      <c r="J7" s="3" t="s">
        <v>141</v>
      </c>
      <c r="K7" s="3" t="s">
        <v>141</v>
      </c>
    </row>
    <row r="8" spans="1:11" s="1" customFormat="1" ht="18" customHeight="1" x14ac:dyDescent="0.35">
      <c r="A8" s="4" t="s">
        <v>53</v>
      </c>
      <c r="B8" s="3" t="s">
        <v>141</v>
      </c>
      <c r="C8" s="52" t="s">
        <v>141</v>
      </c>
      <c r="D8" s="3" t="s">
        <v>141</v>
      </c>
      <c r="E8" s="3" t="s">
        <v>141</v>
      </c>
      <c r="F8" s="3" t="s">
        <v>141</v>
      </c>
      <c r="G8" s="3" t="s">
        <v>141</v>
      </c>
      <c r="H8" s="3" t="s">
        <v>141</v>
      </c>
      <c r="I8" s="3" t="s">
        <v>141</v>
      </c>
      <c r="J8" s="3" t="s">
        <v>141</v>
      </c>
      <c r="K8" s="3" t="s">
        <v>141</v>
      </c>
    </row>
    <row r="9" spans="1:11" s="1" customFormat="1" ht="18" customHeight="1" x14ac:dyDescent="0.35">
      <c r="A9" s="4" t="s">
        <v>54</v>
      </c>
      <c r="B9" s="3">
        <f>1427420748+339396558</f>
        <v>1766817306</v>
      </c>
      <c r="C9" s="52">
        <f>86313383+30675008</f>
        <v>116988391</v>
      </c>
      <c r="D9" s="3">
        <f>861660928+17459448</f>
        <v>879120376</v>
      </c>
      <c r="E9" s="3">
        <f>154665820+72209110</f>
        <v>226874930</v>
      </c>
      <c r="F9" s="3" t="s">
        <v>141</v>
      </c>
      <c r="G9" s="3">
        <v>306258000</v>
      </c>
      <c r="H9" s="3" t="s">
        <v>141</v>
      </c>
      <c r="I9" s="3" t="s">
        <v>141</v>
      </c>
      <c r="J9" s="3" t="s">
        <v>141</v>
      </c>
      <c r="K9" s="3">
        <f>104836000+249728000</f>
        <v>354564000</v>
      </c>
    </row>
    <row r="10" spans="1:11" s="1" customFormat="1" ht="18" customHeight="1" x14ac:dyDescent="0.35">
      <c r="A10" s="4" t="s">
        <v>55</v>
      </c>
      <c r="B10" s="3">
        <v>583220000</v>
      </c>
      <c r="C10" s="52">
        <v>21397649</v>
      </c>
      <c r="D10" s="3" t="s">
        <v>141</v>
      </c>
      <c r="E10" s="3">
        <v>140500000</v>
      </c>
      <c r="F10" s="3" t="s">
        <v>141</v>
      </c>
      <c r="G10" s="3">
        <v>271600000</v>
      </c>
      <c r="H10" s="3" t="s">
        <v>141</v>
      </c>
      <c r="I10" s="3" t="s">
        <v>141</v>
      </c>
      <c r="J10" s="3" t="s">
        <v>141</v>
      </c>
      <c r="K10" s="3">
        <v>171120000</v>
      </c>
    </row>
    <row r="11" spans="1:11" s="1" customFormat="1" ht="18" customHeight="1" x14ac:dyDescent="0.35">
      <c r="A11" s="4" t="s">
        <v>56</v>
      </c>
      <c r="B11" s="3">
        <f>102130000+82463484+9721516</f>
        <v>194315000</v>
      </c>
      <c r="C11" s="52">
        <f>27814000+12929126+879363</f>
        <v>41622489</v>
      </c>
      <c r="D11" s="3">
        <v>9721516</v>
      </c>
      <c r="E11" s="3">
        <f>34161484</f>
        <v>34161484</v>
      </c>
      <c r="F11" s="3" t="s">
        <v>141</v>
      </c>
      <c r="G11" s="3" t="s">
        <v>141</v>
      </c>
      <c r="H11" s="3" t="s">
        <v>141</v>
      </c>
      <c r="I11" s="3" t="s">
        <v>141</v>
      </c>
      <c r="J11" s="3" t="s">
        <v>141</v>
      </c>
      <c r="K11" s="3">
        <f>102130000+48302000</f>
        <v>150432000</v>
      </c>
    </row>
    <row r="12" spans="1:11" s="1" customFormat="1" ht="18" customHeight="1" x14ac:dyDescent="0.35">
      <c r="A12" s="4" t="s">
        <v>57</v>
      </c>
      <c r="B12" s="6"/>
      <c r="C12" s="7"/>
      <c r="D12" s="6"/>
      <c r="E12" s="6"/>
      <c r="F12" s="6"/>
      <c r="G12" s="6"/>
      <c r="H12" s="6"/>
      <c r="I12" s="6"/>
      <c r="J12" s="6"/>
      <c r="K12" s="6"/>
    </row>
    <row r="13" spans="1:11" s="1" customFormat="1" ht="18" customHeight="1" x14ac:dyDescent="0.35">
      <c r="A13" s="4" t="s">
        <v>58</v>
      </c>
      <c r="B13" s="3">
        <v>6033432735</v>
      </c>
      <c r="C13" s="52">
        <v>469765270</v>
      </c>
      <c r="D13" s="3">
        <v>5126680667</v>
      </c>
      <c r="E13" s="3">
        <v>842435524</v>
      </c>
      <c r="F13" s="3" t="s">
        <v>141</v>
      </c>
      <c r="G13" s="3">
        <v>64316544</v>
      </c>
      <c r="H13" s="3" t="s">
        <v>141</v>
      </c>
      <c r="I13" s="3" t="s">
        <v>141</v>
      </c>
      <c r="J13" s="3" t="s">
        <v>141</v>
      </c>
      <c r="K13" s="3" t="s">
        <v>141</v>
      </c>
    </row>
    <row r="14" spans="1:11" s="1" customFormat="1" ht="18" customHeight="1" x14ac:dyDescent="0.35">
      <c r="A14" s="4" t="s">
        <v>59</v>
      </c>
      <c r="B14" s="3">
        <v>140195535</v>
      </c>
      <c r="C14" s="52">
        <v>35009668</v>
      </c>
      <c r="D14" s="3">
        <v>140195535</v>
      </c>
      <c r="E14" s="3" t="s">
        <v>141</v>
      </c>
      <c r="F14" s="3" t="s">
        <v>141</v>
      </c>
      <c r="G14" s="3" t="s">
        <v>141</v>
      </c>
      <c r="H14" s="3" t="s">
        <v>141</v>
      </c>
      <c r="I14" s="3" t="s">
        <v>141</v>
      </c>
      <c r="J14" s="3" t="s">
        <v>141</v>
      </c>
      <c r="K14" s="3" t="s">
        <v>141</v>
      </c>
    </row>
    <row r="15" spans="1:11" s="1" customFormat="1" ht="18" customHeight="1" x14ac:dyDescent="0.35">
      <c r="A15" s="4" t="s">
        <v>60</v>
      </c>
      <c r="B15" s="3" t="s">
        <v>141</v>
      </c>
      <c r="C15" s="52" t="s">
        <v>141</v>
      </c>
      <c r="D15" s="3" t="s">
        <v>141</v>
      </c>
      <c r="E15" s="3" t="s">
        <v>141</v>
      </c>
      <c r="F15" s="3" t="s">
        <v>141</v>
      </c>
      <c r="G15" s="3" t="s">
        <v>141</v>
      </c>
      <c r="H15" s="3" t="s">
        <v>141</v>
      </c>
      <c r="I15" s="3" t="s">
        <v>141</v>
      </c>
      <c r="J15" s="3" t="s">
        <v>141</v>
      </c>
      <c r="K15" s="3" t="s">
        <v>141</v>
      </c>
    </row>
    <row r="16" spans="1:11" s="1" customFormat="1" ht="18" customHeight="1" x14ac:dyDescent="0.35">
      <c r="A16" s="4" t="s">
        <v>56</v>
      </c>
      <c r="B16" s="3">
        <v>44482062</v>
      </c>
      <c r="C16" s="52">
        <v>10839754</v>
      </c>
      <c r="D16" s="3" t="s">
        <v>204</v>
      </c>
      <c r="E16" s="3" t="s">
        <v>141</v>
      </c>
      <c r="F16" s="3" t="s">
        <v>141</v>
      </c>
      <c r="G16" s="3">
        <v>44482062</v>
      </c>
      <c r="H16" s="3" t="s">
        <v>141</v>
      </c>
      <c r="I16" s="3" t="s">
        <v>141</v>
      </c>
      <c r="J16" s="3" t="s">
        <v>141</v>
      </c>
      <c r="K16" s="3" t="s">
        <v>141</v>
      </c>
    </row>
    <row r="17" spans="1:11" s="1" customFormat="1" ht="18" customHeight="1" x14ac:dyDescent="0.35">
      <c r="A17" s="42" t="s">
        <v>61</v>
      </c>
      <c r="B17" s="3">
        <f>SUM(B5:B16)</f>
        <v>9582812638</v>
      </c>
      <c r="C17" s="52">
        <f t="shared" ref="C17:K17" si="0">SUM(C5:C16)</f>
        <v>713704349</v>
      </c>
      <c r="D17" s="3">
        <f t="shared" si="0"/>
        <v>6380518094</v>
      </c>
      <c r="E17" s="3">
        <f t="shared" si="0"/>
        <v>1324771938</v>
      </c>
      <c r="F17" s="3" t="s">
        <v>141</v>
      </c>
      <c r="G17" s="3">
        <f t="shared" si="0"/>
        <v>999356606</v>
      </c>
      <c r="H17" s="3" t="s">
        <v>141</v>
      </c>
      <c r="I17" s="3" t="s">
        <v>141</v>
      </c>
      <c r="J17" s="3" t="s">
        <v>141</v>
      </c>
      <c r="K17" s="3">
        <f t="shared" si="0"/>
        <v>878166000</v>
      </c>
    </row>
    <row r="18" spans="1:11" x14ac:dyDescent="0.35">
      <c r="B18" s="23"/>
      <c r="C18" s="23"/>
    </row>
    <row r="19" spans="1:11" x14ac:dyDescent="0.35">
      <c r="B19" s="23"/>
    </row>
    <row r="20" spans="1:11" x14ac:dyDescent="0.35">
      <c r="B20" s="23"/>
    </row>
    <row r="21" spans="1:11" x14ac:dyDescent="0.35">
      <c r="B21" s="23"/>
    </row>
    <row r="31" spans="1:11" x14ac:dyDescent="0.35">
      <c r="C31" s="1"/>
    </row>
  </sheetData>
  <mergeCells count="9">
    <mergeCell ref="G3:G4"/>
    <mergeCell ref="H3:H4"/>
    <mergeCell ref="K3:K4"/>
    <mergeCell ref="A1:B1"/>
    <mergeCell ref="A3:A4"/>
    <mergeCell ref="B3:B4"/>
    <mergeCell ref="D3:D4"/>
    <mergeCell ref="E3:E4"/>
    <mergeCell ref="F3:F4"/>
  </mergeCells>
  <phoneticPr fontId="1"/>
  <pageMargins left="0.59055118110236227" right="0.39370078740157483" top="0.39370078740157483" bottom="0.39370078740157483" header="0.19685039370078741" footer="0.19685039370078741"/>
  <pageSetup paperSize="9" scale="73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72C4"/>
    <pageSetUpPr fitToPage="1"/>
  </sheetPr>
  <dimension ref="A1:J31"/>
  <sheetViews>
    <sheetView workbookViewId="0">
      <selection activeCell="B3" sqref="B3:D3"/>
    </sheetView>
  </sheetViews>
  <sheetFormatPr defaultColWidth="8.875" defaultRowHeight="15.75" x14ac:dyDescent="0.35"/>
  <cols>
    <col min="1" max="1" width="13" style="8" customWidth="1"/>
    <col min="2" max="10" width="12.875" style="8" customWidth="1"/>
    <col min="11" max="16384" width="8.875" style="8"/>
  </cols>
  <sheetData>
    <row r="1" spans="1:10" ht="19.5" x14ac:dyDescent="0.4">
      <c r="A1" s="86" t="s">
        <v>190</v>
      </c>
      <c r="B1" s="86"/>
      <c r="C1" s="86"/>
      <c r="I1" s="27" t="s">
        <v>24</v>
      </c>
    </row>
    <row r="2" spans="1:10" ht="47.25" x14ac:dyDescent="0.35">
      <c r="A2" s="43" t="s">
        <v>41</v>
      </c>
      <c r="B2" s="11" t="s">
        <v>62</v>
      </c>
      <c r="C2" s="44" t="s">
        <v>63</v>
      </c>
      <c r="D2" s="44" t="s">
        <v>64</v>
      </c>
      <c r="E2" s="44" t="s">
        <v>65</v>
      </c>
      <c r="F2" s="44" t="s">
        <v>66</v>
      </c>
      <c r="G2" s="44" t="s">
        <v>67</v>
      </c>
      <c r="H2" s="11" t="s">
        <v>68</v>
      </c>
      <c r="I2" s="44" t="s">
        <v>69</v>
      </c>
    </row>
    <row r="3" spans="1:10" s="1" customFormat="1" ht="18" customHeight="1" x14ac:dyDescent="0.35">
      <c r="A3" s="45">
        <v>9582812638</v>
      </c>
      <c r="B3" s="3">
        <v>8916606185</v>
      </c>
      <c r="C3" s="3">
        <v>666206453</v>
      </c>
      <c r="D3" s="3" t="s">
        <v>141</v>
      </c>
      <c r="E3" s="3" t="s">
        <v>141</v>
      </c>
      <c r="F3" s="3" t="s">
        <v>141</v>
      </c>
      <c r="G3" s="3" t="s">
        <v>141</v>
      </c>
      <c r="H3" s="3" t="s">
        <v>141</v>
      </c>
      <c r="I3" s="46">
        <v>4.8999999999999998E-3</v>
      </c>
    </row>
    <row r="6" spans="1:10" ht="19.5" x14ac:dyDescent="0.4">
      <c r="A6" s="76" t="s">
        <v>191</v>
      </c>
      <c r="B6" s="76"/>
      <c r="C6" s="76"/>
      <c r="D6" s="76"/>
      <c r="I6" s="87" t="s">
        <v>24</v>
      </c>
      <c r="J6" s="87"/>
    </row>
    <row r="7" spans="1:10" ht="31.5" x14ac:dyDescent="0.35">
      <c r="A7" s="43" t="s">
        <v>41</v>
      </c>
      <c r="B7" s="11" t="s">
        <v>70</v>
      </c>
      <c r="C7" s="44" t="s">
        <v>71</v>
      </c>
      <c r="D7" s="44" t="s">
        <v>72</v>
      </c>
      <c r="E7" s="44" t="s">
        <v>73</v>
      </c>
      <c r="F7" s="44" t="s">
        <v>74</v>
      </c>
      <c r="G7" s="44" t="s">
        <v>75</v>
      </c>
      <c r="H7" s="44" t="s">
        <v>76</v>
      </c>
      <c r="I7" s="44" t="s">
        <v>77</v>
      </c>
      <c r="J7" s="11" t="s">
        <v>78</v>
      </c>
    </row>
    <row r="8" spans="1:10" s="1" customFormat="1" ht="18" customHeight="1" x14ac:dyDescent="0.35">
      <c r="A8" s="45">
        <v>9582812638</v>
      </c>
      <c r="B8" s="3">
        <v>713704349</v>
      </c>
      <c r="C8" s="3">
        <v>817743457</v>
      </c>
      <c r="D8" s="3">
        <v>849092604</v>
      </c>
      <c r="E8" s="3">
        <v>821024045</v>
      </c>
      <c r="F8" s="3">
        <v>760965815</v>
      </c>
      <c r="G8" s="3">
        <v>3322021976</v>
      </c>
      <c r="H8" s="3">
        <v>1899605514</v>
      </c>
      <c r="I8" s="3">
        <v>398654878</v>
      </c>
      <c r="J8" s="3" t="s">
        <v>141</v>
      </c>
    </row>
    <row r="9" spans="1:10" s="1" customFormat="1" x14ac:dyDescent="0.35"/>
    <row r="11" spans="1:10" ht="19.5" x14ac:dyDescent="0.4">
      <c r="A11" s="86" t="s">
        <v>192</v>
      </c>
      <c r="B11" s="86"/>
      <c r="C11" s="86"/>
      <c r="D11" s="86"/>
      <c r="G11" s="27" t="s">
        <v>140</v>
      </c>
    </row>
    <row r="12" spans="1:10" ht="33" customHeight="1" x14ac:dyDescent="0.35">
      <c r="A12" s="80" t="s">
        <v>193</v>
      </c>
      <c r="B12" s="88"/>
      <c r="C12" s="89" t="s">
        <v>79</v>
      </c>
      <c r="D12" s="89"/>
      <c r="E12" s="89"/>
      <c r="F12" s="89"/>
      <c r="G12" s="90"/>
    </row>
    <row r="13" spans="1:10" ht="18" customHeight="1" x14ac:dyDescent="0.35">
      <c r="A13" s="82" t="s">
        <v>194</v>
      </c>
      <c r="B13" s="83"/>
      <c r="C13" s="84"/>
      <c r="D13" s="84"/>
      <c r="E13" s="84"/>
      <c r="F13" s="84"/>
      <c r="G13" s="85"/>
    </row>
    <row r="31" spans="3:3" x14ac:dyDescent="0.35">
      <c r="C31" s="1"/>
    </row>
  </sheetData>
  <mergeCells count="8">
    <mergeCell ref="A13:B13"/>
    <mergeCell ref="C13:G13"/>
    <mergeCell ref="A1:C1"/>
    <mergeCell ref="A6:D6"/>
    <mergeCell ref="I6:J6"/>
    <mergeCell ref="A11:D11"/>
    <mergeCell ref="A12:B12"/>
    <mergeCell ref="C12:G12"/>
  </mergeCells>
  <phoneticPr fontId="1"/>
  <pageMargins left="0.59055118110236227" right="0.39370078740157483" top="0.39370078740157483" bottom="0.39370078740157483" header="0.19685039370078741" footer="0.19685039370078741"/>
  <pageSetup paperSize="9" scale="97" orientation="landscape" r:id="rId1"/>
  <headerFooter>
    <oddHeader>&amp;R&amp;9&amp;D</oddHeader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472C4"/>
    <pageSetUpPr fitToPage="1"/>
  </sheetPr>
  <dimension ref="A1:F31"/>
  <sheetViews>
    <sheetView workbookViewId="0">
      <selection activeCell="B6" sqref="B6"/>
    </sheetView>
  </sheetViews>
  <sheetFormatPr defaultColWidth="8.875" defaultRowHeight="15.75" x14ac:dyDescent="0.35"/>
  <cols>
    <col min="1" max="1" width="17.375" style="8" bestFit="1" customWidth="1"/>
    <col min="2" max="6" width="20.875" style="8" customWidth="1"/>
    <col min="7" max="16384" width="8.875" style="8"/>
  </cols>
  <sheetData>
    <row r="1" spans="1:6" ht="19.5" x14ac:dyDescent="0.4">
      <c r="A1" s="76" t="s">
        <v>195</v>
      </c>
      <c r="B1" s="76"/>
      <c r="F1" s="27" t="s">
        <v>24</v>
      </c>
    </row>
    <row r="2" spans="1:6" ht="22.5" customHeight="1" x14ac:dyDescent="0.35">
      <c r="A2" s="79" t="s">
        <v>80</v>
      </c>
      <c r="B2" s="79" t="s">
        <v>81</v>
      </c>
      <c r="C2" s="79" t="s">
        <v>82</v>
      </c>
      <c r="D2" s="79" t="s">
        <v>83</v>
      </c>
      <c r="E2" s="79"/>
      <c r="F2" s="79" t="s">
        <v>84</v>
      </c>
    </row>
    <row r="3" spans="1:6" ht="22.5" customHeight="1" x14ac:dyDescent="0.35">
      <c r="A3" s="79"/>
      <c r="B3" s="79"/>
      <c r="C3" s="79"/>
      <c r="D3" s="11" t="s">
        <v>85</v>
      </c>
      <c r="E3" s="11" t="s">
        <v>29</v>
      </c>
      <c r="F3" s="79"/>
    </row>
    <row r="4" spans="1:6" s="1" customFormat="1" ht="18" customHeight="1" x14ac:dyDescent="0.35">
      <c r="A4" s="4" t="s">
        <v>153</v>
      </c>
      <c r="B4" s="3">
        <v>1825660101</v>
      </c>
      <c r="C4" s="3">
        <v>0</v>
      </c>
      <c r="D4" s="3">
        <v>107774450</v>
      </c>
      <c r="E4" s="3">
        <v>0</v>
      </c>
      <c r="F4" s="3">
        <f>B4+C4-D4-E4</f>
        <v>1717885651</v>
      </c>
    </row>
    <row r="5" spans="1:6" s="1" customFormat="1" ht="18" customHeight="1" x14ac:dyDescent="0.35">
      <c r="A5" s="4" t="s">
        <v>154</v>
      </c>
      <c r="B5" s="3">
        <v>154687660</v>
      </c>
      <c r="C5" s="3">
        <v>131468979</v>
      </c>
      <c r="D5" s="3">
        <v>154687660</v>
      </c>
      <c r="E5" s="3">
        <v>0</v>
      </c>
      <c r="F5" s="3">
        <f t="shared" ref="F5:F7" si="0">B5+C5-D5-E5</f>
        <v>131468979</v>
      </c>
    </row>
    <row r="6" spans="1:6" s="1" customFormat="1" ht="18" customHeight="1" x14ac:dyDescent="0.35">
      <c r="A6" s="4" t="s">
        <v>155</v>
      </c>
      <c r="B6" s="3">
        <v>12717065</v>
      </c>
      <c r="C6" s="3">
        <f>6219790+628967</f>
        <v>6848757</v>
      </c>
      <c r="D6" s="3">
        <f>6736025</f>
        <v>6736025</v>
      </c>
      <c r="E6" s="3">
        <v>0</v>
      </c>
      <c r="F6" s="3">
        <f t="shared" si="0"/>
        <v>12829797</v>
      </c>
    </row>
    <row r="7" spans="1:6" ht="18" customHeight="1" x14ac:dyDescent="0.35">
      <c r="A7" s="42" t="s">
        <v>9</v>
      </c>
      <c r="B7" s="10">
        <v>1993064826</v>
      </c>
      <c r="C7" s="10">
        <f>SUM(C4:C6)</f>
        <v>138317736</v>
      </c>
      <c r="D7" s="10">
        <f>SUM(D4:D6)</f>
        <v>269198135</v>
      </c>
      <c r="E7" s="3">
        <v>0</v>
      </c>
      <c r="F7" s="3">
        <f t="shared" si="0"/>
        <v>1862184427</v>
      </c>
    </row>
    <row r="8" spans="1:6" x14ac:dyDescent="0.35">
      <c r="C8" s="23"/>
      <c r="D8" s="23"/>
    </row>
    <row r="31" spans="3:3" x14ac:dyDescent="0.35">
      <c r="C31" s="1"/>
    </row>
  </sheetData>
  <mergeCells count="6">
    <mergeCell ref="A1:B1"/>
    <mergeCell ref="F2:F3"/>
    <mergeCell ref="A2:A3"/>
    <mergeCell ref="B2:B3"/>
    <mergeCell ref="C2:C3"/>
    <mergeCell ref="D2:E2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1.(1)①有形固定資産の明細</vt:lpstr>
      <vt:lpstr>1.(1)②有形固定資産に係る行政目的別の明細</vt:lpstr>
      <vt:lpstr>1.(1)③投資及び出資金の明細</vt:lpstr>
      <vt:lpstr>1.(1)④基金の明細 </vt:lpstr>
      <vt:lpstr>1.(1)⑤貸付金の明細</vt:lpstr>
      <vt:lpstr>1.(1)⑥長期延滞債権⑦未収金の明細</vt:lpstr>
      <vt:lpstr>1.(2)①地方債等（借入先別）の明細</vt:lpstr>
      <vt:lpstr>1.(2)②③④地方債等（利率別・返済期間別・契約条項）</vt:lpstr>
      <vt:lpstr>1.(2)⑤引当金の明細</vt:lpstr>
      <vt:lpstr>2.(1)補助金等の明細</vt:lpstr>
      <vt:lpstr>3.(1)財源の明細</vt:lpstr>
      <vt:lpstr>3.(2)財源情報の明細</vt:lpstr>
      <vt:lpstr>4.(1)資金の明細</vt:lpstr>
      <vt:lpstr>'3.(2)財源情報の明細'!Print_Area</vt:lpstr>
      <vt:lpstr>'1.(1)①有形固定資産の明細'!Print_Titles</vt:lpstr>
      <vt:lpstr>'1.(1)②有形固定資産に係る行政目的別の明細'!Print_Titles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2021-04-29T06:49:33Z</cp:lastPrinted>
  <dcterms:modified xsi:type="dcterms:W3CDTF">2021-04-29T07:05:35Z</dcterms:modified>
</cp:coreProperties>
</file>